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2" yWindow="372" windowWidth="10476" windowHeight="6792"/>
  </bookViews>
  <sheets>
    <sheet name="Cover Page" sheetId="25" r:id="rId1"/>
    <sheet name="Revision History" sheetId="21" r:id="rId2"/>
    <sheet name="General Information" sheetId="29" r:id="rId3"/>
    <sheet name="ErP Lot 3 NB Test Report" sheetId="33" r:id="rId4"/>
    <sheet name="ErP Lot 3 NB Declaration" sheetId="40" r:id="rId5"/>
  </sheets>
  <calcPr calcId="124519"/>
</workbook>
</file>

<file path=xl/calcChain.xml><?xml version="1.0" encoding="utf-8"?>
<calcChain xmlns="http://schemas.openxmlformats.org/spreadsheetml/2006/main">
  <c r="C69" i="33"/>
  <c r="C63"/>
  <c r="R85"/>
  <c r="Q85"/>
  <c r="P85"/>
  <c r="O85"/>
  <c r="N85"/>
  <c r="M85"/>
  <c r="E88" l="1"/>
  <c r="G88"/>
  <c r="C88"/>
  <c r="G34" i="40" l="1"/>
  <c r="E73" i="29" l="1"/>
  <c r="E84" i="33" l="1"/>
  <c r="G84"/>
  <c r="C84"/>
  <c r="E68" l="1"/>
  <c r="G68"/>
  <c r="F14" i="40" l="1"/>
  <c r="H14"/>
  <c r="F15"/>
  <c r="H15"/>
  <c r="F16"/>
  <c r="H16"/>
  <c r="F17"/>
  <c r="H17"/>
  <c r="F18"/>
  <c r="H18"/>
  <c r="D18"/>
  <c r="D17"/>
  <c r="E54" i="29"/>
  <c r="D16" i="40"/>
  <c r="D15"/>
  <c r="E52" i="29"/>
  <c r="D14" i="40"/>
  <c r="F13"/>
  <c r="H13"/>
  <c r="B59"/>
  <c r="E85" i="33"/>
  <c r="G85"/>
  <c r="J13" i="40" l="1"/>
  <c r="E69" i="33"/>
  <c r="G69"/>
  <c r="G31" i="40" l="1"/>
  <c r="G32"/>
  <c r="G54" i="29" l="1"/>
  <c r="I54"/>
  <c r="G55"/>
  <c r="I55"/>
  <c r="E55"/>
  <c r="G53"/>
  <c r="I53"/>
  <c r="E53"/>
  <c r="G52"/>
  <c r="I52"/>
  <c r="G51"/>
  <c r="I51"/>
  <c r="E51"/>
  <c r="D9" i="40" l="1"/>
  <c r="D8"/>
  <c r="D7"/>
  <c r="D6"/>
  <c r="D4"/>
  <c r="I2"/>
  <c r="N16"/>
  <c r="M16"/>
  <c r="L16"/>
  <c r="L12"/>
  <c r="L7" l="1"/>
  <c r="G10" s="1"/>
  <c r="L8"/>
  <c r="G11" s="1"/>
  <c r="L9"/>
  <c r="G12" s="1"/>
  <c r="B27" l="1"/>
  <c r="D27"/>
  <c r="F27"/>
  <c r="H27"/>
  <c r="J27"/>
  <c r="B28"/>
  <c r="D28"/>
  <c r="F28"/>
  <c r="H28"/>
  <c r="J28"/>
  <c r="B29"/>
  <c r="D29"/>
  <c r="F29"/>
  <c r="H29"/>
  <c r="J29"/>
  <c r="D26"/>
  <c r="F26"/>
  <c r="H26"/>
  <c r="J26"/>
  <c r="B26"/>
  <c r="B22"/>
  <c r="D22"/>
  <c r="F22"/>
  <c r="H22"/>
  <c r="B23"/>
  <c r="D23"/>
  <c r="F23"/>
  <c r="H23"/>
  <c r="D21"/>
  <c r="F21"/>
  <c r="H21"/>
  <c r="B21"/>
  <c r="E51" i="33" l="1"/>
  <c r="G51"/>
  <c r="N66" i="40"/>
  <c r="M66"/>
  <c r="L66"/>
  <c r="C51" i="33"/>
  <c r="B66" i="40" l="1"/>
  <c r="B67" s="1"/>
  <c r="E63" i="33" l="1"/>
  <c r="G63"/>
  <c r="E50" i="29" l="1"/>
  <c r="K85" i="33"/>
  <c r="L85"/>
  <c r="D13" i="40"/>
  <c r="H5"/>
  <c r="I50" i="29"/>
  <c r="F5" i="40"/>
  <c r="G50" i="29"/>
  <c r="C64" i="33"/>
  <c r="D5" i="40"/>
  <c r="E72" i="33"/>
  <c r="G72"/>
  <c r="M12" i="40" l="1"/>
  <c r="N12"/>
  <c r="M8" l="1"/>
  <c r="H11" s="1"/>
  <c r="M9"/>
  <c r="H12" s="1"/>
  <c r="M7"/>
  <c r="H10" s="1"/>
  <c r="N9"/>
  <c r="I12" s="1"/>
  <c r="N8"/>
  <c r="I11" s="1"/>
  <c r="N7"/>
  <c r="I10" s="1"/>
  <c r="E46" i="29"/>
  <c r="E47" l="1"/>
  <c r="E76" i="33" l="1"/>
  <c r="G76"/>
  <c r="C76"/>
  <c r="C77" s="1"/>
  <c r="C75" l="1"/>
  <c r="E75"/>
  <c r="G75"/>
  <c r="C68"/>
  <c r="C72" l="1"/>
  <c r="E70" l="1"/>
  <c r="E86" s="1"/>
  <c r="G70"/>
  <c r="G86" s="1"/>
  <c r="C85"/>
  <c r="C70"/>
  <c r="C86" s="1"/>
  <c r="E64"/>
  <c r="E77" s="1"/>
  <c r="G64"/>
  <c r="G77" s="1"/>
  <c r="E89" l="1"/>
  <c r="E90" s="1"/>
  <c r="G89"/>
  <c r="G87"/>
  <c r="E87"/>
  <c r="C87"/>
  <c r="C89" s="1"/>
  <c r="G90" l="1"/>
  <c r="C90"/>
</calcChain>
</file>

<file path=xl/sharedStrings.xml><?xml version="1.0" encoding="utf-8"?>
<sst xmlns="http://schemas.openxmlformats.org/spreadsheetml/2006/main" count="360" uniqueCount="313">
  <si>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</si>
  <si>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</si>
  <si>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</si>
  <si>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</si>
  <si>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</si>
  <si>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</si>
  <si>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</si>
  <si>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</si>
  <si>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Model Name / Market Name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</si>
  <si>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</si>
  <si>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</si>
  <si>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</si>
  <si>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</si>
  <si>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</si>
  <si>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</si>
  <si>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General Information</t>
    <phoneticPr fontId="3" type="noConversion"/>
  </si>
  <si>
    <t>1. Company Information</t>
    <phoneticPr fontId="3" type="noConversion"/>
  </si>
  <si>
    <t>Web</t>
    <phoneticPr fontId="3" type="noConversion"/>
  </si>
  <si>
    <t>www.msi.com</t>
    <phoneticPr fontId="3" type="noConversion"/>
  </si>
  <si>
    <t>2. Product Information</t>
    <phoneticPr fontId="3" type="noConversion"/>
  </si>
  <si>
    <t>The product model name</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</si>
  <si>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</si>
  <si>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</si>
  <si>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</si>
  <si>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Solid State Drive (SSD)</t>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</si>
  <si>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</si>
  <si>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</si>
  <si>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</si>
  <si>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</si>
  <si>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</si>
  <si>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</si>
  <si>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</si>
  <si>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</si>
  <si>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</si>
  <si>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</si>
  <si>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Description</t>
    <phoneticPr fontId="3" type="noConversion"/>
  </si>
  <si>
    <t>TEC Mode Weighting</t>
    <phoneticPr fontId="3" type="noConversion"/>
  </si>
  <si>
    <t>Toff</t>
  </si>
  <si>
    <t>Tsleep</t>
  </si>
  <si>
    <t>Tidle</t>
  </si>
  <si>
    <t>TEC formula</t>
    <phoneticPr fontId="3" type="noConversion"/>
  </si>
  <si>
    <t>2014.07.01</t>
    <phoneticPr fontId="3" type="noConversion"/>
  </si>
  <si>
    <t>2016.01.01</t>
    <phoneticPr fontId="3" type="noConversion"/>
  </si>
  <si>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</si>
  <si>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</si>
  <si>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</si>
  <si>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</si>
  <si>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</si>
  <si>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</si>
  <si>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Marketing Name</t>
    <phoneticPr fontId="3" type="noConversion"/>
  </si>
  <si>
    <t>Line of business</t>
    <phoneticPr fontId="3" type="noConversion"/>
  </si>
  <si>
    <t>Motherboard / Version</t>
    <phoneticPr fontId="3" type="noConversion"/>
  </si>
  <si>
    <t>Select</t>
  </si>
  <si>
    <t>Select</t>
    <phoneticPr fontId="3" type="noConversion"/>
  </si>
  <si>
    <t>UUT System Configurations</t>
    <phoneticPr fontId="3" type="noConversion"/>
  </si>
  <si>
    <t>External Power Supply Spec.</t>
    <phoneticPr fontId="3" type="noConversion"/>
  </si>
  <si>
    <t>EC No.278/2009 (ErP lot 7 requirements)</t>
    <phoneticPr fontId="3" type="noConversion"/>
  </si>
  <si>
    <t>External Power Supply Efficiency</t>
    <phoneticPr fontId="3" type="noConversion"/>
  </si>
  <si>
    <t>Battery/Battery Set</t>
    <phoneticPr fontId="3" type="noConversion"/>
  </si>
  <si>
    <t>Hybrid hard drives (HHD)</t>
    <phoneticPr fontId="3" type="noConversion"/>
  </si>
  <si>
    <t>Hard Disk Driver (HDD)</t>
    <phoneticPr fontId="3" type="noConversion"/>
  </si>
  <si>
    <t>Processor Model</t>
    <phoneticPr fontId="3" type="noConversion"/>
  </si>
  <si>
    <t>Processor Speed (GHz)</t>
    <phoneticPr fontId="3" type="noConversion"/>
  </si>
  <si>
    <t>Processor number of Cores</t>
    <phoneticPr fontId="3" type="noConversion"/>
  </si>
  <si>
    <t>Category Checker</t>
    <phoneticPr fontId="3" type="noConversion"/>
  </si>
  <si>
    <t>Memory #1 / GB</t>
    <phoneticPr fontId="3" type="noConversion"/>
  </si>
  <si>
    <t>Memory #2 / GB</t>
    <phoneticPr fontId="3" type="noConversion"/>
  </si>
  <si>
    <t>Additional Internal Storage Apply?</t>
    <phoneticPr fontId="3" type="noConversion"/>
  </si>
  <si>
    <t>1st. discrete graphics</t>
    <phoneticPr fontId="3" type="noConversion"/>
  </si>
  <si>
    <t>Each additional discrete graphics card</t>
    <phoneticPr fontId="3" type="noConversion"/>
  </si>
  <si>
    <t>Discrete Television Turner Card</t>
    <phoneticPr fontId="3" type="noConversion"/>
  </si>
  <si>
    <t>Base memory(GB)</t>
    <phoneticPr fontId="3" type="noConversion"/>
  </si>
  <si>
    <t>The capability adjustments (kWh/year)</t>
    <phoneticPr fontId="3" type="noConversion"/>
  </si>
  <si>
    <t>Power Rating(s)-Input V/A</t>
    <phoneticPr fontId="3" type="noConversion"/>
  </si>
  <si>
    <t>Graphics</t>
    <phoneticPr fontId="3" type="noConversion"/>
  </si>
  <si>
    <t>Graphics (Integrated/Discrete)</t>
    <phoneticPr fontId="3" type="noConversion"/>
  </si>
  <si>
    <r>
      <t xml:space="preserve">Graphics </t>
    </r>
    <r>
      <rPr>
        <b/>
        <sz val="10"/>
        <color rgb="FFFF0000"/>
        <rFont val="微軟正黑體"/>
        <family val="2"/>
        <charset val="136"/>
      </rPr>
      <t>total</t>
    </r>
    <r>
      <rPr>
        <b/>
        <sz val="10"/>
        <rFont val="微軟正黑體"/>
        <family val="2"/>
        <charset val="136"/>
      </rPr>
      <t xml:space="preserve"> frame buffer bandwidths (GB/s)</t>
    </r>
    <phoneticPr fontId="3" type="noConversion"/>
  </si>
  <si>
    <t>Power Rating(s)-Output (W)</t>
    <phoneticPr fontId="3" type="noConversion"/>
  </si>
  <si>
    <t>The ErP Lot 3 Scope</t>
    <phoneticPr fontId="3" type="noConversion"/>
  </si>
  <si>
    <t>Poff(W) WOL Disabled</t>
    <phoneticPr fontId="3" type="noConversion"/>
  </si>
  <si>
    <t>Poff(W) WOL Enabled</t>
    <phoneticPr fontId="3" type="noConversion"/>
  </si>
  <si>
    <t>Psleep(W) WOL Disabled</t>
    <phoneticPr fontId="3" type="noConversion"/>
  </si>
  <si>
    <t>Psleep(W) WOL Enabled</t>
    <phoneticPr fontId="3" type="noConversion"/>
  </si>
  <si>
    <t>Pidle(W)</t>
    <phoneticPr fontId="3" type="noConversion"/>
  </si>
  <si>
    <t>Base ETEC(kWh/year)</t>
    <phoneticPr fontId="3" type="noConversion"/>
  </si>
  <si>
    <t>Off Mode / WOL Off</t>
    <phoneticPr fontId="3" type="noConversion"/>
  </si>
  <si>
    <t>The device capability adjustments</t>
    <phoneticPr fontId="3" type="noConversion"/>
  </si>
  <si>
    <r>
      <t>Base E</t>
    </r>
    <r>
      <rPr>
        <b/>
        <sz val="6"/>
        <rFont val="微軟正黑體"/>
        <family val="2"/>
        <charset val="136"/>
      </rPr>
      <t>TEC</t>
    </r>
    <r>
      <rPr>
        <b/>
        <sz val="10"/>
        <rFont val="微軟正黑體"/>
        <family val="2"/>
        <charset val="136"/>
      </rPr>
      <t>(kWh/year)</t>
    </r>
    <phoneticPr fontId="3" type="noConversion"/>
  </si>
  <si>
    <r>
      <t>The adjustment E</t>
    </r>
    <r>
      <rPr>
        <b/>
        <sz val="6"/>
        <rFont val="微軟正黑體"/>
        <family val="2"/>
        <charset val="136"/>
      </rPr>
      <t>TEC</t>
    </r>
    <r>
      <rPr>
        <b/>
        <sz val="10"/>
        <rFont val="微軟正黑體"/>
        <family val="2"/>
        <charset val="136"/>
      </rPr>
      <t>(kWh/year)</t>
    </r>
    <phoneticPr fontId="3" type="noConversion"/>
  </si>
  <si>
    <r>
      <t>TEC Calculation (E</t>
    </r>
    <r>
      <rPr>
        <b/>
        <sz val="6"/>
        <rFont val="微軟正黑體"/>
        <family val="2"/>
        <charset val="136"/>
      </rPr>
      <t>TEC</t>
    </r>
    <r>
      <rPr>
        <b/>
        <sz val="10"/>
        <rFont val="微軟正黑體"/>
        <family val="2"/>
        <charset val="136"/>
      </rPr>
      <t>)(kWh/year)</t>
    </r>
    <phoneticPr fontId="3" type="noConversion"/>
  </si>
  <si>
    <r>
      <t>The Category Max E</t>
    </r>
    <r>
      <rPr>
        <b/>
        <sz val="6"/>
        <rFont val="微軟正黑體"/>
        <family val="2"/>
        <charset val="136"/>
      </rPr>
      <t>TEC</t>
    </r>
    <r>
      <rPr>
        <b/>
        <sz val="10"/>
        <rFont val="微軟正黑體"/>
        <family val="2"/>
        <charset val="136"/>
      </rPr>
      <t>(kWh/year)</t>
    </r>
    <phoneticPr fontId="3" type="noConversion"/>
  </si>
  <si>
    <t>Test Result</t>
    <phoneticPr fontId="3" type="noConversion"/>
  </si>
  <si>
    <t>Power Supply Model Name</t>
    <phoneticPr fontId="3" type="noConversion"/>
  </si>
  <si>
    <t>Those not meeting category B,  or C.</t>
    <phoneticPr fontId="3" type="noConversion"/>
  </si>
  <si>
    <t>The notebook computer with at least one discrete graphics card.</t>
    <phoneticPr fontId="3" type="noConversion"/>
  </si>
  <si>
    <r>
      <t xml:space="preserve">(a) a minimum two physical cores in the CPU; </t>
    </r>
    <r>
      <rPr>
        <b/>
        <sz val="10"/>
        <color rgb="FFFF0000"/>
        <rFont val="微軟正黑體"/>
        <family val="2"/>
        <charset val="136"/>
      </rPr>
      <t>and</t>
    </r>
    <r>
      <rPr>
        <b/>
        <sz val="10"/>
        <color theme="1"/>
        <rFont val="微軟正黑體"/>
        <family val="2"/>
        <charset val="136"/>
      </rPr>
      <t xml:space="preserve">
(b) a minimum two gigabytes (GB) of system memory; </t>
    </r>
    <r>
      <rPr>
        <b/>
        <sz val="10"/>
        <color rgb="FFFF0000"/>
        <rFont val="微軟正黑體"/>
        <family val="2"/>
        <charset val="136"/>
      </rPr>
      <t>and</t>
    </r>
    <r>
      <rPr>
        <b/>
        <sz val="10"/>
        <color theme="1"/>
        <rFont val="微軟正黑體"/>
        <family val="2"/>
        <charset val="136"/>
      </rPr>
      <t xml:space="preserve">
(c) a discrete graphics card (dGfx) meeting the G3 (with FB Data Width &gt; 128-bit), G4, G5, G6 or G7 classification;</t>
    </r>
    <phoneticPr fontId="3" type="noConversion"/>
  </si>
  <si>
    <t>C(exempt)</t>
    <phoneticPr fontId="3" type="noConversion"/>
  </si>
  <si>
    <r>
      <t xml:space="preserve">(a) a minimum of four physical cores in the central processing unit (CPU); </t>
    </r>
    <r>
      <rPr>
        <b/>
        <sz val="10"/>
        <color rgb="FFFF0000"/>
        <rFont val="微軟正黑體"/>
        <family val="2"/>
        <charset val="136"/>
      </rPr>
      <t>and</t>
    </r>
    <r>
      <rPr>
        <b/>
        <sz val="10"/>
        <color theme="1"/>
        <rFont val="微軟正黑體"/>
        <family val="2"/>
        <charset val="136"/>
      </rPr>
      <t xml:space="preserve">
(b) discrete graphics card(s) (dGfx) providing total frame buffer bandwidths above 225 GB/s; </t>
    </r>
    <r>
      <rPr>
        <b/>
        <sz val="10"/>
        <color rgb="FFFF0000"/>
        <rFont val="微軟正黑體"/>
        <family val="2"/>
        <charset val="136"/>
      </rPr>
      <t>and</t>
    </r>
    <r>
      <rPr>
        <b/>
        <sz val="10"/>
        <color theme="1"/>
        <rFont val="微軟正黑體"/>
        <family val="2"/>
        <charset val="136"/>
      </rPr>
      <t xml:space="preserve">
(c) a minimum 16GB of system memory.</t>
    </r>
    <phoneticPr fontId="3" type="noConversion"/>
  </si>
  <si>
    <t>additional internal storage: means internal storage devices, including but not limited to hard disk drives (HDD), solid state drives (SSD) and hybrid hard drives (HHD)</t>
    <phoneticPr fontId="3" type="noConversion"/>
  </si>
  <si>
    <t>Quantity</t>
    <phoneticPr fontId="3" type="noConversion"/>
  </si>
  <si>
    <t>The memory capability adjustments (kWh/year)</t>
    <phoneticPr fontId="3" type="noConversion"/>
  </si>
  <si>
    <t>Total Memory (GB)</t>
    <phoneticPr fontId="3" type="noConversion"/>
  </si>
  <si>
    <t>Product Type</t>
    <phoneticPr fontId="2" type="noConversion"/>
  </si>
  <si>
    <t>Product type</t>
    <phoneticPr fontId="3" type="noConversion"/>
  </si>
  <si>
    <t>DUNS No.</t>
    <phoneticPr fontId="3" type="noConversion"/>
  </si>
  <si>
    <t>65-603-7512</t>
    <phoneticPr fontId="3" type="noConversion"/>
  </si>
  <si>
    <t>The year of manufacture</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</si>
  <si>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</si>
  <si>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</si>
  <si>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</si>
  <si>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Input Test Voltage ( Vac )</t>
    <phoneticPr fontId="3" type="noConversion"/>
  </si>
  <si>
    <t>Input Test Frequency (Hz)</t>
    <phoneticPr fontId="3" type="noConversion"/>
  </si>
  <si>
    <t>Total Harmonic Distortion (THDv)</t>
    <phoneticPr fontId="3" type="noConversion"/>
  </si>
  <si>
    <t xml:space="preserve"> external power supply efficiency 
(Average of Efficiency)</t>
    <phoneticPr fontId="3" type="noConversion"/>
  </si>
  <si>
    <t>The Measurement Result Check</t>
    <phoneticPr fontId="3" type="noConversion"/>
  </si>
  <si>
    <t>ErP Lot 3 Compliance</t>
    <phoneticPr fontId="3" type="noConversion"/>
  </si>
  <si>
    <t>ErP Lot 3 Check</t>
    <phoneticPr fontId="3" type="noConversion"/>
  </si>
  <si>
    <t>WOL enabled in "Off" Mode</t>
    <phoneticPr fontId="3" type="noConversion"/>
  </si>
  <si>
    <t>WOL enabled in "Sleep" Mode</t>
    <phoneticPr fontId="3" type="noConversion"/>
  </si>
  <si>
    <t>Product Size (L * W * H , mm)</t>
    <phoneticPr fontId="3" type="noConversion"/>
  </si>
  <si>
    <r>
      <t xml:space="preserve"> 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</si>
  <si>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r>
      <t>maximum power (Watts)
(</t>
    </r>
    <r>
      <rPr>
        <b/>
        <sz val="10"/>
        <color rgb="FFFF0000"/>
        <rFont val="微軟正黑體"/>
        <family val="2"/>
        <charset val="136"/>
      </rPr>
      <t>applies only to computer server</t>
    </r>
    <r>
      <rPr>
        <b/>
        <sz val="10"/>
        <rFont val="微軟正黑體"/>
        <family val="2"/>
        <charset val="136"/>
      </rPr>
      <t>)</t>
    </r>
    <phoneticPr fontId="3" type="noConversion"/>
  </si>
  <si>
    <t>Power Consumption Test Information</t>
    <phoneticPr fontId="3" type="noConversion"/>
  </si>
  <si>
    <t>Acoustic Test Information</t>
    <phoneticPr fontId="3" type="noConversion"/>
  </si>
  <si>
    <t>Reference Spec.</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</si>
  <si>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</si>
  <si>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</si>
  <si>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Test procedure</t>
    <phoneticPr fontId="3" type="noConversion"/>
  </si>
  <si>
    <t>Idle Mode</t>
    <phoneticPr fontId="3" type="noConversion"/>
  </si>
  <si>
    <t>the declared A-weighted sound power level</t>
    <phoneticPr fontId="3" type="noConversion"/>
  </si>
  <si>
    <t>Test Result</t>
    <phoneticPr fontId="3" type="noConversion"/>
  </si>
  <si>
    <t>The Notebook Computer battery/ies cannot be accessed and replaced by a non-professional user?</t>
    <phoneticPr fontId="3" type="noConversion"/>
  </si>
  <si>
    <t>Test Set Up
(using the low power connection method of BS EN 50564)</t>
    <phoneticPr fontId="3" type="noConversion"/>
  </si>
  <si>
    <t>Methods of substance test reference</t>
    <phoneticPr fontId="3" type="noConversion"/>
  </si>
  <si>
    <t>Lowest Power State
The UUT was powered up into operating mode. The system was then shut down under software control. Wait for 5 minutes or until the reading becomes stabilized, samples were then read for ten minutes and averaged.
Sleep Mode
The UUT was powered up into operating mode. The system was allowed to go into sleep mode. Wait for 5 minutes or until the reading becomes stabilized, samples were then read for ten minutes and averaged.( through the WOL Enable and Disable measures)
Off Mode
The UUT was powered up into operating mode. Then power down the UUT. Wait for 5 minutes or until the reading becomes stabilized, samples were then read for ten minutes and averaged.( through the WOL Enable and Disable measures)
Note: The above test was A variation of less than 5% in the measured power over 5 minutes is considered stable.</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</si>
  <si>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</si>
  <si>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Idle Mode</t>
    <phoneticPr fontId="3" type="noConversion"/>
  </si>
  <si>
    <t xml:space="preserve"> noise levels (the declared A-weighted sound power level)</t>
    <phoneticPr fontId="3"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</si>
  <si>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</si>
  <si>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</si>
  <si>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</si>
  <si>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Internal power supply efficiency</t>
    <phoneticPr fontId="3" type="noConversion"/>
  </si>
  <si>
    <t>External power supply efficiency</t>
    <phoneticPr fontId="3" type="noConversion"/>
  </si>
  <si>
    <t>EN 50564:2011 Electrical and electronic household and office equipment - Measurement of low power consumption
IEC62623: Desktop and Notebooks Measurement of energy Consumption</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</si>
  <si>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</si>
  <si>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</si>
  <si>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</si>
  <si>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</si>
  <si>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</si>
  <si>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</si>
  <si>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</si>
  <si>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</si>
  <si>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</si>
  <si>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</si>
  <si>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</si>
  <si>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</si>
  <si>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</si>
  <si>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</si>
  <si>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</si>
  <si>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</si>
  <si>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</si>
  <si>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</si>
  <si>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TEC Calculation (ETEC)(kWh/year)</t>
    <phoneticPr fontId="3" type="noConversion"/>
  </si>
  <si>
    <t>7.1.1 (f)</t>
    <phoneticPr fontId="3" type="noConversion"/>
  </si>
  <si>
    <t>Power demand</t>
    <phoneticPr fontId="3" type="noConversion"/>
  </si>
  <si>
    <t>7.1.1 (g)</t>
    <phoneticPr fontId="3" type="noConversion"/>
  </si>
  <si>
    <t>Idle state</t>
    <phoneticPr fontId="3" type="noConversion"/>
  </si>
  <si>
    <t>7.1.1 (h)</t>
    <phoneticPr fontId="3" type="noConversion"/>
  </si>
  <si>
    <t>Sleep Mode</t>
    <phoneticPr fontId="3" type="noConversion"/>
  </si>
  <si>
    <t>Switchable graphics function</t>
    <phoneticPr fontId="3" type="noConversion"/>
  </si>
  <si>
    <t>7.1.1 (i)</t>
    <phoneticPr fontId="3" type="noConversion"/>
  </si>
  <si>
    <t>Sleep Mode with WOL Enable</t>
    <phoneticPr fontId="3" type="noConversion"/>
  </si>
  <si>
    <t>7.1.1 (j)</t>
    <phoneticPr fontId="3" type="noConversion"/>
  </si>
  <si>
    <t>Off Mode</t>
    <phoneticPr fontId="3" type="noConversion"/>
  </si>
  <si>
    <t>7.1.1 (k)</t>
    <phoneticPr fontId="3" type="noConversion"/>
  </si>
  <si>
    <t>Off Mode with WOL Enable</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</si>
  <si>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</si>
  <si>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</si>
  <si>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</si>
  <si>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</si>
  <si>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</si>
  <si>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</si>
  <si>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</si>
  <si>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</si>
  <si>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</si>
  <si>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</si>
  <si>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</si>
  <si>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EN 50564: Electrical and electronic household and office equipment - Measurement of low power consumption
IEC62623: Desktop and Notebooks Measurement of Energy Consumption</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</si>
  <si>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</si>
  <si>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</si>
  <si>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</si>
  <si>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</si>
  <si>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</si>
  <si>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</si>
  <si>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Refer to the Test Setup section of the EC 62623 Edition 1.0 2012-10 standard.</t>
    <phoneticPr fontId="3" type="noConversion"/>
  </si>
  <si>
    <t>Description of how sleep and/or off mode was selected or programmed</t>
    <phoneticPr fontId="3" type="noConversion"/>
  </si>
  <si>
    <t>7.1.1 (r)</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</si>
  <si>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MS Windows , Android , Llinux...)</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</si>
  <si>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</si>
  <si>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</si>
  <si>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</si>
  <si>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</si>
  <si>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</si>
  <si>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</si>
  <si>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</si>
  <si>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</si>
  <si>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</si>
  <si>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</si>
  <si>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</si>
  <si>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</si>
  <si>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</si>
  <si>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</si>
  <si>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</si>
  <si>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</si>
  <si>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</si>
  <si>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</si>
  <si>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</si>
  <si>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</si>
  <si>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</si>
  <si>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</si>
  <si>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</si>
  <si>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</si>
  <si>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</si>
  <si>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</si>
  <si>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Test information including required instrumentation, setup etc. as below list is detailed in :
(For System)
EN 50564: Electrical and electronic household and office equipment - Measurement of low power consumption
IEC62623: Desktop and Notebooks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</si>
  <si>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</si>
  <si>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</si>
  <si>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</si>
  <si>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Battery Check</t>
    <phoneticPr fontId="3" type="noConversion"/>
  </si>
  <si>
    <t xml:space="preserve">                              COMMISSION REGULATION (EU) No 617/2013
                             Product Environmental Technical Documentation Declaration
                          (Notebook computer , Tablet or Slate computer)</t>
    <phoneticPr fontId="3" type="noConversion"/>
  </si>
  <si>
    <t>Idle state(Watts)</t>
    <phoneticPr fontId="3" type="noConversion"/>
  </si>
  <si>
    <t xml:space="preserve"> Sleep mode (Watts)</t>
    <phoneticPr fontId="3" type="noConversion"/>
  </si>
  <si>
    <t>Sleep mode with WOL enabled (Watts)</t>
    <phoneticPr fontId="3" type="noConversion"/>
  </si>
  <si>
    <t>Off mode (Watts)</t>
    <phoneticPr fontId="3" type="noConversion"/>
  </si>
  <si>
    <t>Off mode with WOL enabled (Watts)</t>
    <phoneticPr fontId="3" type="noConversion"/>
  </si>
  <si>
    <t>Power demand</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</si>
  <si>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</si>
  <si>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switchable graphics
E</t>
    </r>
    <r>
      <rPr>
        <b/>
        <sz val="6"/>
        <color theme="1"/>
        <rFont val="Arial"/>
        <family val="2"/>
      </rPr>
      <t>TEC</t>
    </r>
    <r>
      <rPr>
        <b/>
        <sz val="10"/>
        <color theme="1"/>
        <rFont val="Arial"/>
        <family val="2"/>
      </rPr>
      <t xml:space="preserve"> value (kWh) and capability adjustments applied when switchable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</si>
  <si>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</si>
  <si>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</si>
  <si>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Categorization of Notebook computer (Including Tablet computer、Slate computer and Mobile Thin Client)</t>
    <phoneticPr fontId="2" type="noConversion"/>
  </si>
  <si>
    <t xml:space="preserve"> Notebook computer 、Tablet 、Slate and Mobile Thin Client</t>
    <phoneticPr fontId="3" type="noConversion"/>
  </si>
  <si>
    <t>Graphics function selection</t>
    <phoneticPr fontId="3" type="noConversion"/>
  </si>
  <si>
    <t>0% load (Watts)</t>
    <phoneticPr fontId="3" type="noConversion"/>
  </si>
  <si>
    <t>25% load
(%)</t>
    <phoneticPr fontId="3" type="noConversion"/>
  </si>
  <si>
    <t>50% load
(%)</t>
    <phoneticPr fontId="3" type="noConversion"/>
  </si>
  <si>
    <t>75% load
(%)</t>
    <phoneticPr fontId="3" type="noConversion"/>
  </si>
  <si>
    <t>100% load
(%)</t>
    <phoneticPr fontId="3" type="noConversion"/>
  </si>
  <si>
    <t>10% load
(%)</t>
    <phoneticPr fontId="3" type="noConversion"/>
  </si>
  <si>
    <t>20% load
(%)</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</si>
  <si>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</si>
  <si>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</si>
  <si>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</si>
  <si>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</si>
  <si>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</si>
  <si>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</si>
  <si>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</si>
  <si>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</si>
  <si>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</si>
  <si>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</si>
  <si>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</si>
  <si>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</si>
  <si>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Graphics select</t>
    <phoneticPr fontId="3" type="noConversion"/>
  </si>
  <si>
    <t>Power meter : Chroma 66202 Digital
AC power source : Chroma 6530 Programmable
Test Fixture: Chroma A662003 Measurement</t>
    <phoneticPr fontId="3" type="noConversion"/>
  </si>
  <si>
    <t>Viewable diagonal screen size (inches)</t>
    <phoneticPr fontId="3" type="noConversion"/>
  </si>
  <si>
    <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</si>
  <si>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</si>
  <si>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</si>
  <si>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</si>
  <si>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</si>
  <si>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</si>
  <si>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</si>
  <si>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</si>
  <si>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</si>
  <si>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</si>
  <si>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</si>
  <si>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Revision: B1</t>
    <phoneticPr fontId="2" type="noConversion"/>
  </si>
  <si>
    <t>B1, 2014.10.15</t>
    <phoneticPr fontId="3" type="noConversion"/>
  </si>
  <si>
    <t>Ranny</t>
    <phoneticPr fontId="3" type="noConversion"/>
  </si>
  <si>
    <t>Mod. Test Report C/E/G 88 &amp; 89 + Declaration L7</t>
    <phoneticPr fontId="3" type="noConversion"/>
  </si>
  <si>
    <t>Notebook computers</t>
  </si>
  <si>
    <t>Notebook PC</t>
    <phoneticPr fontId="3" type="noConversion"/>
  </si>
  <si>
    <t>Meet</t>
  </si>
  <si>
    <t>Level V</t>
  </si>
  <si>
    <t>Stage 1(2014.07.01)</t>
  </si>
  <si>
    <t>Yes</t>
  </si>
  <si>
    <t>Switchable</t>
  </si>
  <si>
    <t>YES</t>
  </si>
  <si>
    <t>N/A</t>
    <phoneticPr fontId="3" type="noConversion"/>
  </si>
  <si>
    <t>No</t>
  </si>
  <si>
    <t>N/A</t>
  </si>
  <si>
    <t>Stage 1
(2014.07.01)</t>
    <phoneticPr fontId="3" type="noConversion"/>
  </si>
  <si>
    <t>Stage 2
(2016.01.01)</t>
    <phoneticPr fontId="3" type="noConversion"/>
  </si>
  <si>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</si>
  <si>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</si>
  <si>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</si>
  <si>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</si>
  <si>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</si>
  <si>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Intended used at home/school /office.</t>
  </si>
  <si>
    <t>19.5V/7.7A</t>
    <phoneticPr fontId="3" type="noConversion"/>
  </si>
  <si>
    <t>DELTA ADP-150 VB B</t>
    <phoneticPr fontId="3" type="noConversion"/>
  </si>
  <si>
    <t>G4</t>
  </si>
  <si>
    <t>MS-1774/GS70 2QC</t>
    <phoneticPr fontId="2" type="noConversion"/>
  </si>
  <si>
    <t>2014\12\18</t>
    <phoneticPr fontId="2" type="noConversion"/>
  </si>
  <si>
    <t>418*287*20</t>
    <phoneticPr fontId="3" type="noConversion"/>
  </si>
  <si>
    <t>GS70 2QC</t>
    <phoneticPr fontId="3" type="noConversion"/>
  </si>
  <si>
    <t>E1774IMS.005 11/28/2014</t>
    <phoneticPr fontId="3" type="noConversion"/>
  </si>
  <si>
    <t>Intel® Core™ i7-4720HQ CPU@ 2.6GHz</t>
    <phoneticPr fontId="3" type="noConversion"/>
  </si>
  <si>
    <t>BTY-L76</t>
    <phoneticPr fontId="3" type="noConversion"/>
  </si>
  <si>
    <t>HGST HTS721010 1TB</t>
    <phoneticPr fontId="3" type="noConversion"/>
  </si>
  <si>
    <t>HFS128G3AMNB-2 128GB*3</t>
    <phoneticPr fontId="3" type="noConversion"/>
  </si>
  <si>
    <t xml:space="preserve">Intel® HD Graphics 4600/
NVIDIA N16P-GX
          </t>
    <phoneticPr fontId="3" type="noConversion"/>
  </si>
  <si>
    <t>Microsoft Windows 8.1 Pro 64Bit</t>
    <phoneticPr fontId="3" type="noConversion"/>
  </si>
</sst>
</file>

<file path=xl/styles.xml><?xml version="1.0" encoding="utf-8"?>
<styleSheet xmlns="http://schemas.openxmlformats.org/spreadsheetml/2006/main">
  <numFmts count="2">
    <numFmt numFmtId="176" formatCode="0.00_ "/>
    <numFmt numFmtId="177" formatCode="0.000_ "/>
  </numFmts>
  <fonts count="37">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10"/>
      <name val="微軟正黑體"/>
      <family val="2"/>
      <charset val="136"/>
    </font>
    <font>
      <sz val="12"/>
      <color theme="1"/>
      <name val="宋体"/>
      <family val="1"/>
      <charset val="136"/>
      <scheme val="minor"/>
    </font>
    <font>
      <u/>
      <sz val="12"/>
      <color theme="10"/>
      <name val="宋体"/>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0"/>
      <name val="微軟正黑體"/>
      <family val="2"/>
      <charset val="136"/>
    </font>
    <font>
      <b/>
      <sz val="10"/>
      <color theme="1"/>
      <name val="微軟正黑體"/>
      <family val="2"/>
      <charset val="136"/>
    </font>
    <font>
      <b/>
      <sz val="10"/>
      <color rgb="FFFF0000"/>
      <name val="微軟正黑體"/>
      <family val="2"/>
      <charset val="136"/>
    </font>
    <font>
      <sz val="11"/>
      <color theme="1"/>
      <name val="宋体"/>
      <family val="2"/>
      <scheme val="minor"/>
    </font>
    <font>
      <b/>
      <sz val="6"/>
      <name val="微軟正黑體"/>
      <family val="2"/>
      <charset val="136"/>
    </font>
    <font>
      <sz val="10"/>
      <color theme="1"/>
      <name val="宋体"/>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b/>
      <u/>
      <sz val="10"/>
      <name val="微軟正黑體"/>
      <family val="2"/>
      <charset val="136"/>
    </font>
    <font>
      <b/>
      <sz val="10"/>
      <name val="微軟正黑體"/>
      <family val="2"/>
    </font>
    <font>
      <sz val="12"/>
      <name val="MingLiU"/>
      <family val="3"/>
      <charset val="136"/>
    </font>
  </fonts>
  <fills count="11">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bgColor indexed="64"/>
      </patternFill>
    </fill>
    <fill>
      <patternFill patternType="solid">
        <fgColor theme="0" tint="-0.499984740745262"/>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5">
    <xf numFmtId="0" fontId="0" fillId="0" borderId="0"/>
    <xf numFmtId="0" fontId="7" fillId="0" borderId="0">
      <alignment vertical="center"/>
    </xf>
    <xf numFmtId="0" fontId="7" fillId="0" borderId="0">
      <alignment vertical="center"/>
    </xf>
    <xf numFmtId="0" fontId="8" fillId="0" borderId="0" applyNumberFormat="0" applyFill="0" applyBorder="0" applyAlignment="0" applyProtection="0">
      <alignment vertical="center"/>
    </xf>
    <xf numFmtId="0" fontId="18" fillId="0" borderId="0"/>
  </cellStyleXfs>
  <cellXfs count="332">
    <xf numFmtId="0" fontId="0" fillId="0" borderId="0" xfId="0"/>
    <xf numFmtId="0" fontId="7" fillId="0" borderId="0" xfId="1">
      <alignment vertical="center"/>
    </xf>
    <xf numFmtId="0" fontId="12" fillId="0" borderId="0" xfId="1" applyFont="1">
      <alignment vertical="center"/>
    </xf>
    <xf numFmtId="0" fontId="0" fillId="0" borderId="0" xfId="0" applyAlignment="1">
      <alignment vertical="center" wrapText="1"/>
    </xf>
    <xf numFmtId="0" fontId="15" fillId="2"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6" fillId="0" borderId="0" xfId="0" applyFont="1" applyAlignment="1">
      <alignment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8" borderId="1" xfId="0" applyFont="1" applyFill="1" applyBorder="1" applyAlignment="1">
      <alignment vertical="center" wrapText="1"/>
    </xf>
    <xf numFmtId="0" fontId="6" fillId="8"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1" xfId="4" applyFont="1" applyFill="1" applyBorder="1" applyAlignment="1" applyProtection="1">
      <alignment vertical="center" wrapText="1"/>
      <protection hidden="1"/>
    </xf>
    <xf numFmtId="0" fontId="20" fillId="0" borderId="0" xfId="1" applyFont="1">
      <alignment vertical="center"/>
    </xf>
    <xf numFmtId="0" fontId="6"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5" fillId="5" borderId="1" xfId="0" applyFont="1" applyFill="1" applyBorder="1" applyAlignment="1">
      <alignment vertical="center" wrapText="1"/>
    </xf>
    <xf numFmtId="0" fontId="15" fillId="5" borderId="1" xfId="4" applyFont="1" applyFill="1" applyBorder="1" applyAlignment="1" applyProtection="1">
      <alignment vertical="center" wrapText="1"/>
      <protection hidden="1"/>
    </xf>
    <xf numFmtId="0" fontId="6" fillId="9" borderId="1" xfId="0" applyFont="1" applyFill="1" applyBorder="1" applyAlignment="1">
      <alignment horizontal="center" vertical="center" wrapText="1"/>
    </xf>
    <xf numFmtId="0" fontId="16" fillId="0" borderId="0" xfId="1" applyFont="1" applyProtection="1">
      <alignment vertical="center"/>
      <protection locked="0"/>
    </xf>
    <xf numFmtId="0" fontId="0" fillId="0" borderId="0" xfId="0" applyProtection="1">
      <protection locked="0"/>
    </xf>
    <xf numFmtId="0" fontId="7" fillId="0" borderId="0" xfId="1" applyProtection="1">
      <alignment vertical="center"/>
      <protection locked="0"/>
    </xf>
    <xf numFmtId="0" fontId="7" fillId="0" borderId="0" xfId="1" applyBorder="1" applyProtection="1">
      <alignment vertical="center"/>
    </xf>
    <xf numFmtId="0" fontId="10" fillId="0" borderId="0" xfId="1" applyFont="1" applyBorder="1" applyAlignment="1" applyProtection="1">
      <alignment vertical="center"/>
    </xf>
    <xf numFmtId="0" fontId="10" fillId="0" borderId="0" xfId="1" applyFont="1" applyBorder="1" applyAlignment="1" applyProtection="1">
      <alignment horizontal="center" vertical="center"/>
    </xf>
    <xf numFmtId="0" fontId="9" fillId="2" borderId="2" xfId="1" applyFont="1" applyFill="1" applyBorder="1" applyAlignment="1" applyProtection="1">
      <alignment vertical="center"/>
    </xf>
    <xf numFmtId="0" fontId="6" fillId="0" borderId="1" xfId="0" applyFont="1" applyBorder="1" applyAlignment="1">
      <alignment horizontal="left" vertical="center" wrapText="1"/>
    </xf>
    <xf numFmtId="0" fontId="11" fillId="0" borderId="0" xfId="1" applyFont="1" applyBorder="1" applyAlignment="1" applyProtection="1">
      <alignment horizontal="center" vertical="top" wrapText="1"/>
    </xf>
    <xf numFmtId="0" fontId="1" fillId="0"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1" fillId="0" borderId="1" xfId="0" applyFont="1" applyBorder="1" applyAlignment="1" applyProtection="1">
      <alignment horizontal="center" vertical="center" wrapText="1"/>
      <protection locked="0"/>
    </xf>
    <xf numFmtId="0" fontId="0" fillId="0" borderId="1" xfId="0" applyBorder="1" applyProtection="1">
      <protection locked="0"/>
    </xf>
    <xf numFmtId="0" fontId="11" fillId="0" borderId="11"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7" fillId="0" borderId="11" xfId="1" applyBorder="1" applyProtection="1">
      <alignment vertical="center"/>
    </xf>
    <xf numFmtId="0" fontId="7" fillId="0" borderId="15" xfId="1" applyBorder="1" applyProtection="1">
      <alignment vertical="center"/>
    </xf>
    <xf numFmtId="0" fontId="10" fillId="0" borderId="11" xfId="1" applyFont="1" applyBorder="1" applyAlignment="1" applyProtection="1">
      <alignment vertical="center"/>
    </xf>
    <xf numFmtId="0" fontId="10" fillId="0" borderId="15" xfId="1" applyFont="1" applyBorder="1" applyAlignment="1" applyProtection="1">
      <alignment vertical="center"/>
    </xf>
    <xf numFmtId="0" fontId="10" fillId="0" borderId="11" xfId="1" applyFont="1" applyBorder="1" applyAlignment="1" applyProtection="1">
      <alignment horizontal="center" vertical="center"/>
    </xf>
    <xf numFmtId="0" fontId="10" fillId="0" borderId="15" xfId="1" applyFont="1" applyBorder="1" applyAlignment="1" applyProtection="1">
      <alignment horizontal="center" vertical="center"/>
    </xf>
    <xf numFmtId="0" fontId="9" fillId="2" borderId="3" xfId="1" applyFont="1" applyFill="1" applyBorder="1" applyAlignment="1" applyProtection="1">
      <alignment vertical="center"/>
    </xf>
    <xf numFmtId="0" fontId="0" fillId="10" borderId="1" xfId="0" applyFill="1" applyBorder="1" applyAlignment="1">
      <alignment horizontal="center" vertical="center" wrapText="1"/>
    </xf>
    <xf numFmtId="0" fontId="0" fillId="10" borderId="1" xfId="0" applyFill="1" applyBorder="1" applyAlignment="1">
      <alignment horizontal="center"/>
    </xf>
    <xf numFmtId="0" fontId="26" fillId="0" borderId="1" xfId="0" applyFont="1" applyBorder="1" applyAlignment="1" applyProtection="1">
      <alignment vertical="center"/>
      <protection locked="0"/>
    </xf>
    <xf numFmtId="0" fontId="26" fillId="0" borderId="1" xfId="0" applyFont="1" applyBorder="1" applyAlignment="1" applyProtection="1">
      <alignment vertical="center" wrapText="1"/>
      <protection locked="0"/>
    </xf>
    <xf numFmtId="0" fontId="0" fillId="4" borderId="1" xfId="0" applyFill="1" applyBorder="1" applyAlignment="1" applyProtection="1">
      <alignment vertical="top" wrapText="1"/>
      <protection locked="0"/>
    </xf>
    <xf numFmtId="0" fontId="26" fillId="4" borderId="13" xfId="0" applyFont="1" applyFill="1" applyBorder="1" applyAlignment="1" applyProtection="1">
      <alignment horizontal="left" vertical="center" wrapText="1"/>
      <protection locked="0"/>
    </xf>
    <xf numFmtId="0" fontId="0" fillId="4" borderId="1" xfId="0" applyFill="1" applyBorder="1" applyProtection="1">
      <protection locked="0"/>
    </xf>
    <xf numFmtId="0" fontId="26" fillId="0" borderId="1" xfId="0" applyFont="1" applyBorder="1" applyProtection="1">
      <protection locked="0"/>
    </xf>
    <xf numFmtId="0" fontId="26" fillId="4" borderId="1" xfId="0" applyFont="1" applyFill="1" applyBorder="1" applyAlignment="1" applyProtection="1">
      <alignment vertical="center" wrapText="1"/>
      <protection locked="0"/>
    </xf>
    <xf numFmtId="0" fontId="0" fillId="4" borderId="0" xfId="0" applyFill="1" applyAlignment="1" applyProtection="1">
      <alignment vertical="center" wrapText="1"/>
      <protection locked="0"/>
    </xf>
    <xf numFmtId="0" fontId="26" fillId="4" borderId="1" xfId="0" applyFont="1" applyFill="1" applyBorder="1" applyProtection="1">
      <protection locked="0"/>
    </xf>
    <xf numFmtId="0" fontId="0" fillId="4" borderId="1" xfId="0" applyFill="1" applyBorder="1" applyAlignment="1" applyProtection="1">
      <alignment vertical="center" wrapText="1"/>
      <protection locked="0"/>
    </xf>
    <xf numFmtId="0" fontId="28" fillId="5" borderId="1" xfId="0" applyFont="1" applyFill="1" applyBorder="1" applyAlignment="1" applyProtection="1">
      <alignment horizontal="center" vertical="center" wrapText="1"/>
      <protection locked="0"/>
    </xf>
    <xf numFmtId="0" fontId="29" fillId="10" borderId="1" xfId="0" applyFont="1" applyFill="1" applyBorder="1" applyAlignment="1">
      <alignment horizontal="center" vertical="center" wrapText="1"/>
    </xf>
    <xf numFmtId="0" fontId="6" fillId="0" borderId="0" xfId="0" applyFont="1" applyFill="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center" vertical="center" wrapText="1"/>
    </xf>
    <xf numFmtId="177" fontId="0" fillId="10" borderId="1" xfId="0" applyNumberFormat="1" applyFill="1" applyBorder="1" applyAlignment="1">
      <alignment vertical="center" wrapText="1"/>
    </xf>
    <xf numFmtId="177" fontId="29" fillId="10" borderId="1" xfId="0" applyNumberFormat="1" applyFont="1" applyFill="1" applyBorder="1" applyAlignment="1">
      <alignment horizontal="center" vertical="center" wrapText="1"/>
    </xf>
    <xf numFmtId="0" fontId="0" fillId="9" borderId="1" xfId="0" applyFill="1" applyBorder="1" applyAlignment="1">
      <alignment horizontal="center" vertical="center" wrapText="1"/>
    </xf>
    <xf numFmtId="177" fontId="0" fillId="9" borderId="1" xfId="0" applyNumberFormat="1" applyFill="1" applyBorder="1" applyAlignment="1">
      <alignment vertical="center" wrapText="1"/>
    </xf>
    <xf numFmtId="0" fontId="0" fillId="9" borderId="1" xfId="0" applyFill="1" applyBorder="1" applyAlignment="1">
      <alignment horizontal="center"/>
    </xf>
    <xf numFmtId="0" fontId="0" fillId="9" borderId="14" xfId="0" applyFill="1" applyBorder="1" applyAlignment="1">
      <alignment horizontal="center" vertical="center" wrapText="1"/>
    </xf>
    <xf numFmtId="0" fontId="0" fillId="0" borderId="0" xfId="0" applyBorder="1" applyAlignment="1"/>
    <xf numFmtId="0" fontId="0" fillId="10" borderId="14" xfId="0" applyFill="1" applyBorder="1" applyAlignment="1">
      <alignment horizontal="center" vertical="center" wrapText="1"/>
    </xf>
    <xf numFmtId="0" fontId="6" fillId="0" borderId="14" xfId="0" applyFont="1" applyBorder="1" applyAlignment="1">
      <alignment vertical="center" wrapText="1"/>
    </xf>
    <xf numFmtId="0" fontId="14" fillId="0" borderId="1" xfId="1" applyFont="1" applyBorder="1" applyAlignment="1">
      <alignment vertical="center" wrapText="1" shrinkToFit="1"/>
    </xf>
    <xf numFmtId="0" fontId="14" fillId="10" borderId="1" xfId="1" applyFont="1" applyFill="1" applyBorder="1" applyAlignment="1">
      <alignment vertical="center" wrapText="1" shrinkToFit="1"/>
    </xf>
    <xf numFmtId="0" fontId="1" fillId="0" borderId="1" xfId="0" applyFont="1" applyBorder="1" applyAlignment="1" applyProtection="1">
      <alignment horizontal="left" vertical="center" wrapText="1"/>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1" fillId="0" borderId="1" xfId="1" applyFont="1" applyFill="1" applyBorder="1" applyAlignment="1" applyProtection="1">
      <alignment horizontal="center" vertical="center" wrapText="1"/>
      <protection locked="0"/>
    </xf>
    <xf numFmtId="0" fontId="7" fillId="0" borderId="5" xfId="1" applyBorder="1" applyAlignment="1" applyProtection="1">
      <alignment horizontal="center" vertical="center"/>
    </xf>
    <xf numFmtId="0" fontId="7" fillId="0" borderId="6" xfId="1" applyBorder="1" applyAlignment="1" applyProtection="1">
      <alignment horizontal="center" vertical="center"/>
    </xf>
    <xf numFmtId="0" fontId="7" fillId="0" borderId="9" xfId="1" applyBorder="1" applyAlignment="1" applyProtection="1">
      <alignment horizontal="center" vertical="center"/>
    </xf>
    <xf numFmtId="0" fontId="12" fillId="0" borderId="1" xfId="1" applyFont="1" applyBorder="1" applyAlignment="1" applyProtection="1">
      <alignment horizontal="center" vertical="center"/>
    </xf>
    <xf numFmtId="0" fontId="11" fillId="0" borderId="11" xfId="1" applyFont="1" applyBorder="1" applyAlignment="1" applyProtection="1">
      <alignment horizontal="center" vertical="top" wrapText="1"/>
    </xf>
    <xf numFmtId="0" fontId="11" fillId="0" borderId="0"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14" fillId="0" borderId="11" xfId="1" applyFont="1" applyBorder="1" applyAlignment="1" applyProtection="1">
      <alignment horizontal="left" vertical="top" wrapText="1"/>
    </xf>
    <xf numFmtId="0" fontId="14" fillId="0" borderId="0" xfId="1" applyFont="1" applyBorder="1" applyAlignment="1" applyProtection="1">
      <alignment horizontal="left" vertical="top" wrapText="1"/>
    </xf>
    <xf numFmtId="0" fontId="14" fillId="0" borderId="15"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3" fillId="0" borderId="0" xfId="1" applyFont="1" applyFill="1" applyBorder="1" applyAlignment="1" applyProtection="1">
      <alignment horizontal="left" vertical="center"/>
      <protection locked="0"/>
    </xf>
    <xf numFmtId="0" fontId="13" fillId="0" borderId="15" xfId="1" applyFont="1" applyFill="1" applyBorder="1" applyAlignment="1" applyProtection="1">
      <alignment horizontal="left" vertical="center"/>
      <protection locked="0"/>
    </xf>
    <xf numFmtId="0" fontId="13" fillId="0" borderId="11" xfId="1" applyFont="1" applyBorder="1" applyAlignment="1" applyProtection="1">
      <alignment horizontal="center" vertical="center"/>
    </xf>
    <xf numFmtId="0" fontId="13" fillId="0" borderId="0" xfId="1" applyFont="1" applyBorder="1" applyAlignment="1" applyProtection="1">
      <alignment horizontal="center" vertical="center"/>
    </xf>
    <xf numFmtId="0" fontId="12" fillId="0" borderId="1" xfId="1" applyFont="1" applyBorder="1" applyAlignment="1" applyProtection="1">
      <alignment horizontal="center" vertical="center" wrapText="1"/>
    </xf>
    <xf numFmtId="14" fontId="13" fillId="0" borderId="0" xfId="1" applyNumberFormat="1" applyFont="1" applyFill="1" applyBorder="1" applyAlignment="1" applyProtection="1">
      <alignment horizontal="left" vertical="center"/>
      <protection locked="0"/>
    </xf>
    <xf numFmtId="14" fontId="13" fillId="0" borderId="15" xfId="1" applyNumberFormat="1" applyFont="1" applyFill="1" applyBorder="1" applyAlignment="1" applyProtection="1">
      <alignment horizontal="left" vertical="center"/>
      <protection locked="0"/>
    </xf>
    <xf numFmtId="0" fontId="9" fillId="2" borderId="3"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14" fillId="0" borderId="10" xfId="1" applyFont="1" applyBorder="1" applyAlignment="1" applyProtection="1">
      <alignment horizontal="right" vertical="center" wrapText="1"/>
    </xf>
    <xf numFmtId="0" fontId="14" fillId="0" borderId="7" xfId="1" applyFont="1" applyBorder="1" applyAlignment="1" applyProtection="1">
      <alignment horizontal="right" vertical="center" wrapText="1"/>
    </xf>
    <xf numFmtId="0" fontId="14" fillId="0" borderId="8" xfId="1" applyFont="1" applyBorder="1" applyAlignment="1" applyProtection="1">
      <alignment horizontal="right" vertical="center" wrapText="1"/>
    </xf>
    <xf numFmtId="0" fontId="14" fillId="0" borderId="11" xfId="1" applyFont="1" applyBorder="1" applyAlignment="1" applyProtection="1">
      <alignment horizontal="right" vertical="center" wrapText="1"/>
    </xf>
    <xf numFmtId="0" fontId="14" fillId="0" borderId="0" xfId="1" applyFont="1" applyBorder="1" applyAlignment="1" applyProtection="1">
      <alignment horizontal="right" vertical="center" wrapText="1"/>
    </xf>
    <xf numFmtId="0" fontId="14" fillId="0" borderId="15" xfId="1" applyFont="1" applyBorder="1" applyAlignment="1" applyProtection="1">
      <alignment horizontal="right" vertical="center" wrapText="1"/>
    </xf>
    <xf numFmtId="0" fontId="13" fillId="0" borderId="0" xfId="1" applyFont="1" applyFill="1" applyBorder="1" applyAlignment="1" applyProtection="1">
      <alignment horizontal="left" vertical="center" wrapText="1"/>
      <protection locked="0"/>
    </xf>
    <xf numFmtId="0" fontId="13" fillId="0" borderId="15" xfId="1" applyFont="1" applyFill="1" applyBorder="1" applyAlignment="1" applyProtection="1">
      <alignment horizontal="left" vertical="center" wrapText="1"/>
      <protection locked="0"/>
    </xf>
    <xf numFmtId="0" fontId="10" fillId="0" borderId="11"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22" fillId="0" borderId="11" xfId="1" applyFont="1" applyBorder="1" applyAlignment="1" applyProtection="1">
      <alignment horizontal="center" vertical="center" wrapText="1"/>
    </xf>
    <xf numFmtId="0" fontId="22" fillId="0" borderId="0" xfId="1" applyFont="1" applyBorder="1" applyAlignment="1" applyProtection="1">
      <alignment horizontal="center" vertical="center" wrapText="1"/>
    </xf>
    <xf numFmtId="0" fontId="22" fillId="0" borderId="15" xfId="1" applyFont="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6" fillId="0" borderId="3"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6" fillId="0" borderId="4" xfId="1" applyFont="1" applyBorder="1" applyAlignment="1" applyProtection="1">
      <alignment horizontal="center" vertical="center" wrapText="1"/>
    </xf>
    <xf numFmtId="0" fontId="16" fillId="0" borderId="3" xfId="1" applyFont="1" applyFill="1" applyBorder="1" applyAlignment="1" applyProtection="1">
      <alignment horizontal="center" vertical="center" wrapText="1"/>
      <protection locked="0"/>
    </xf>
    <xf numFmtId="0" fontId="16" fillId="0" borderId="2" xfId="1" applyFont="1" applyFill="1" applyBorder="1" applyAlignment="1" applyProtection="1">
      <alignment horizontal="center" vertical="center" wrapText="1"/>
      <protection locked="0"/>
    </xf>
    <xf numFmtId="0" fontId="16" fillId="0" borderId="4" xfId="1" applyFont="1" applyFill="1" applyBorder="1" applyAlignment="1" applyProtection="1">
      <alignment horizontal="center" vertical="center" wrapText="1"/>
      <protection locked="0"/>
    </xf>
    <xf numFmtId="0" fontId="29" fillId="0" borderId="1" xfId="1" applyNumberFormat="1" applyFont="1" applyFill="1" applyBorder="1" applyAlignment="1" applyProtection="1">
      <alignment horizontal="center" vertical="center" wrapText="1"/>
      <protection locked="0"/>
    </xf>
    <xf numFmtId="0" fontId="26" fillId="0" borderId="1" xfId="0" applyNumberFormat="1" applyFont="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10" fontId="29" fillId="0" borderId="1" xfId="1" applyNumberFormat="1" applyFont="1" applyFill="1" applyBorder="1" applyAlignment="1" applyProtection="1">
      <alignment horizontal="center" vertical="center" wrapText="1"/>
      <protection locked="0"/>
    </xf>
    <xf numFmtId="0" fontId="16" fillId="9" borderId="10" xfId="1" applyNumberFormat="1" applyFont="1" applyFill="1" applyBorder="1" applyAlignment="1" applyProtection="1">
      <alignment horizontal="center" vertical="center" wrapText="1"/>
      <protection locked="0"/>
    </xf>
    <xf numFmtId="0" fontId="16" fillId="9" borderId="8" xfId="1" applyNumberFormat="1" applyFont="1" applyFill="1" applyBorder="1" applyAlignment="1" applyProtection="1">
      <alignment horizontal="center" vertical="center" wrapText="1"/>
      <protection locked="0"/>
    </xf>
    <xf numFmtId="0" fontId="16" fillId="9" borderId="11" xfId="1" applyNumberFormat="1" applyFont="1" applyFill="1" applyBorder="1" applyAlignment="1" applyProtection="1">
      <alignment horizontal="center" vertical="center" wrapText="1"/>
      <protection locked="0"/>
    </xf>
    <xf numFmtId="0" fontId="16" fillId="9" borderId="15" xfId="1" applyNumberFormat="1" applyFont="1" applyFill="1" applyBorder="1" applyAlignment="1" applyProtection="1">
      <alignment horizontal="center" vertical="center" wrapText="1"/>
      <protection locked="0"/>
    </xf>
    <xf numFmtId="0" fontId="16" fillId="9" borderId="5" xfId="1" applyNumberFormat="1" applyFont="1" applyFill="1" applyBorder="1" applyAlignment="1" applyProtection="1">
      <alignment horizontal="center" vertical="center" wrapText="1"/>
      <protection locked="0"/>
    </xf>
    <xf numFmtId="0" fontId="16" fillId="9" borderId="9" xfId="1" applyNumberFormat="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15" fillId="4" borderId="3" xfId="1" applyFont="1" applyFill="1" applyBorder="1" applyAlignment="1" applyProtection="1">
      <alignment horizontal="center" vertical="center" wrapText="1"/>
    </xf>
    <xf numFmtId="0" fontId="15" fillId="4" borderId="2" xfId="1" applyFont="1" applyFill="1" applyBorder="1" applyAlignment="1" applyProtection="1">
      <alignment horizontal="center" vertical="center" wrapText="1"/>
    </xf>
    <xf numFmtId="0" fontId="15" fillId="4" borderId="4" xfId="1" applyFont="1" applyFill="1" applyBorder="1" applyAlignment="1" applyProtection="1">
      <alignment horizontal="center" vertical="center" wrapText="1"/>
    </xf>
    <xf numFmtId="0" fontId="16" fillId="7" borderId="1" xfId="1" applyFont="1" applyFill="1" applyBorder="1" applyAlignment="1" applyProtection="1">
      <alignment horizontal="center" vertical="center" wrapText="1"/>
      <protection locked="0"/>
    </xf>
    <xf numFmtId="0" fontId="6" fillId="0" borderId="10" xfId="1" applyFont="1" applyBorder="1" applyAlignment="1" applyProtection="1">
      <alignment horizontal="center" vertical="center" wrapText="1"/>
    </xf>
    <xf numFmtId="0" fontId="6" fillId="0" borderId="7" xfId="1" applyFont="1" applyBorder="1" applyAlignment="1" applyProtection="1">
      <alignment horizontal="center" vertical="center" wrapText="1"/>
    </xf>
    <xf numFmtId="0" fontId="6" fillId="0" borderId="8" xfId="1" applyFont="1" applyBorder="1" applyAlignment="1" applyProtection="1">
      <alignment horizontal="center" vertical="center" wrapText="1"/>
    </xf>
    <xf numFmtId="0" fontId="6" fillId="0" borderId="11"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6" fillId="0" borderId="15" xfId="1" applyFont="1" applyBorder="1" applyAlignment="1" applyProtection="1">
      <alignment horizontal="center" vertical="center" wrapText="1"/>
    </xf>
    <xf numFmtId="0" fontId="6" fillId="0" borderId="5" xfId="1" applyFont="1" applyBorder="1" applyAlignment="1" applyProtection="1">
      <alignment horizontal="center" vertical="center" wrapText="1"/>
    </xf>
    <xf numFmtId="0" fontId="6" fillId="0" borderId="6" xfId="1" applyFont="1" applyBorder="1" applyAlignment="1" applyProtection="1">
      <alignment horizontal="center" vertical="center" wrapText="1"/>
    </xf>
    <xf numFmtId="0" fontId="6" fillId="0" borderId="9" xfId="1" applyFont="1" applyBorder="1" applyAlignment="1" applyProtection="1">
      <alignment horizontal="center" vertical="center" wrapText="1"/>
    </xf>
    <xf numFmtId="9" fontId="16" fillId="0" borderId="1" xfId="1" applyNumberFormat="1" applyFont="1" applyFill="1" applyBorder="1" applyAlignment="1" applyProtection="1">
      <alignment horizontal="center" vertical="center" wrapText="1"/>
      <protection locked="0"/>
    </xf>
    <xf numFmtId="0" fontId="16" fillId="0" borderId="1" xfId="1" applyFont="1" applyFill="1" applyBorder="1" applyAlignment="1" applyProtection="1">
      <alignment horizontal="center" vertical="center" wrapText="1"/>
      <protection locked="0"/>
    </xf>
    <xf numFmtId="0" fontId="35" fillId="0" borderId="1" xfId="1" applyFont="1" applyFill="1" applyBorder="1" applyAlignment="1" applyProtection="1">
      <alignment horizontal="center" vertical="center" wrapText="1"/>
      <protection locked="0"/>
    </xf>
    <xf numFmtId="0" fontId="6" fillId="0" borderId="1" xfId="1" applyFont="1" applyBorder="1" applyAlignment="1" applyProtection="1">
      <alignment horizontal="center" vertical="center" wrapText="1"/>
    </xf>
    <xf numFmtId="0" fontId="16" fillId="10" borderId="3" xfId="1" applyFont="1" applyFill="1" applyBorder="1" applyAlignment="1" applyProtection="1">
      <alignment horizontal="left" vertical="center" wrapText="1"/>
    </xf>
    <xf numFmtId="0" fontId="16" fillId="10" borderId="2" xfId="1" applyFont="1" applyFill="1" applyBorder="1" applyAlignment="1" applyProtection="1">
      <alignment horizontal="left" vertical="center" wrapText="1"/>
    </xf>
    <xf numFmtId="0" fontId="16" fillId="10" borderId="4" xfId="1" applyFont="1" applyFill="1" applyBorder="1" applyAlignment="1" applyProtection="1">
      <alignment horizontal="left" vertical="center" wrapText="1"/>
    </xf>
    <xf numFmtId="0" fontId="16" fillId="7" borderId="1" xfId="1" applyFont="1" applyFill="1" applyBorder="1" applyAlignment="1" applyProtection="1">
      <alignment horizontal="center" vertical="center"/>
    </xf>
    <xf numFmtId="10" fontId="16" fillId="0" borderId="3" xfId="1" applyNumberFormat="1" applyFont="1" applyFill="1" applyBorder="1" applyAlignment="1" applyProtection="1">
      <alignment horizontal="center" vertical="center" wrapText="1"/>
      <protection locked="0"/>
    </xf>
    <xf numFmtId="0" fontId="16" fillId="9" borderId="3" xfId="1" applyFont="1" applyFill="1" applyBorder="1" applyAlignment="1" applyProtection="1">
      <alignment horizontal="center" vertical="center" wrapText="1"/>
      <protection locked="0"/>
    </xf>
    <xf numFmtId="0" fontId="16" fillId="9" borderId="2" xfId="1" applyFont="1" applyFill="1" applyBorder="1" applyAlignment="1" applyProtection="1">
      <alignment horizontal="center" vertical="center" wrapText="1"/>
      <protection locked="0"/>
    </xf>
    <xf numFmtId="0" fontId="16" fillId="9" borderId="4" xfId="1" applyFont="1" applyFill="1" applyBorder="1" applyAlignment="1" applyProtection="1">
      <alignment horizontal="center" vertical="center" wrapText="1"/>
      <protection locked="0"/>
    </xf>
    <xf numFmtId="0" fontId="15" fillId="9" borderId="10" xfId="1" applyFont="1" applyFill="1" applyBorder="1" applyAlignment="1" applyProtection="1">
      <alignment horizontal="center" vertical="center" wrapText="1"/>
      <protection locked="0"/>
    </xf>
    <xf numFmtId="0" fontId="15" fillId="9" borderId="7" xfId="1" applyFont="1" applyFill="1" applyBorder="1" applyAlignment="1" applyProtection="1">
      <alignment horizontal="center" vertical="center" wrapText="1"/>
      <protection locked="0"/>
    </xf>
    <xf numFmtId="0" fontId="15" fillId="9" borderId="8" xfId="1" applyFont="1" applyFill="1" applyBorder="1" applyAlignment="1" applyProtection="1">
      <alignment horizontal="center" vertical="center" wrapText="1"/>
      <protection locked="0"/>
    </xf>
    <xf numFmtId="0" fontId="15" fillId="9" borderId="11" xfId="1" applyFont="1" applyFill="1" applyBorder="1" applyAlignment="1" applyProtection="1">
      <alignment horizontal="center" vertical="center" wrapText="1"/>
      <protection locked="0"/>
    </xf>
    <xf numFmtId="0" fontId="15" fillId="9" borderId="0" xfId="1" applyFont="1" applyFill="1" applyBorder="1" applyAlignment="1" applyProtection="1">
      <alignment horizontal="center" vertical="center" wrapText="1"/>
      <protection locked="0"/>
    </xf>
    <xf numFmtId="0" fontId="15" fillId="9" borderId="15" xfId="1" applyFont="1" applyFill="1" applyBorder="1" applyAlignment="1" applyProtection="1">
      <alignment horizontal="center" vertical="center" wrapText="1"/>
      <protection locked="0"/>
    </xf>
    <xf numFmtId="0" fontId="15" fillId="9" borderId="5" xfId="1" applyFont="1" applyFill="1" applyBorder="1" applyAlignment="1" applyProtection="1">
      <alignment horizontal="center" vertical="center" wrapText="1"/>
      <protection locked="0"/>
    </xf>
    <xf numFmtId="0" fontId="15" fillId="9" borderId="6" xfId="1" applyFont="1" applyFill="1" applyBorder="1" applyAlignment="1" applyProtection="1">
      <alignment horizontal="center" vertical="center" wrapText="1"/>
      <protection locked="0"/>
    </xf>
    <xf numFmtId="0" fontId="15" fillId="9" borderId="9" xfId="1" applyFont="1" applyFill="1" applyBorder="1" applyAlignment="1" applyProtection="1">
      <alignment horizontal="center" vertical="center" wrapText="1"/>
      <protection locked="0"/>
    </xf>
    <xf numFmtId="0" fontId="30" fillId="0" borderId="3" xfId="1" applyFont="1" applyBorder="1" applyAlignment="1" applyProtection="1">
      <alignment horizontal="center" vertical="center" wrapText="1"/>
    </xf>
    <xf numFmtId="0" fontId="30" fillId="0" borderId="2" xfId="1" applyFont="1" applyBorder="1" applyAlignment="1" applyProtection="1">
      <alignment horizontal="center" vertical="center" wrapText="1"/>
    </xf>
    <xf numFmtId="0" fontId="30" fillId="0" borderId="4" xfId="1" applyFont="1" applyBorder="1" applyAlignment="1" applyProtection="1">
      <alignment horizontal="center" vertical="center" wrapText="1"/>
    </xf>
    <xf numFmtId="0" fontId="25" fillId="2" borderId="3" xfId="1" applyFont="1" applyFill="1" applyBorder="1" applyAlignment="1" applyProtection="1">
      <alignment horizontal="center" vertical="center" wrapText="1"/>
    </xf>
    <xf numFmtId="0" fontId="25" fillId="2" borderId="2" xfId="1" applyFont="1" applyFill="1" applyBorder="1" applyAlignment="1" applyProtection="1">
      <alignment horizontal="center" vertical="center" wrapText="1"/>
    </xf>
    <xf numFmtId="0" fontId="25" fillId="2" borderId="4" xfId="1" applyFont="1" applyFill="1" applyBorder="1" applyAlignment="1" applyProtection="1">
      <alignment horizontal="center" vertical="center" wrapText="1"/>
    </xf>
    <xf numFmtId="0" fontId="30" fillId="0" borderId="1" xfId="1" applyFont="1" applyBorder="1" applyAlignment="1" applyProtection="1">
      <alignment horizontal="left" vertical="center" wrapText="1"/>
    </xf>
    <xf numFmtId="0" fontId="30" fillId="0" borderId="1" xfId="1" applyFont="1" applyBorder="1" applyAlignment="1" applyProtection="1">
      <alignment horizontal="center" vertical="center" wrapText="1"/>
      <protection locked="0"/>
    </xf>
    <xf numFmtId="0" fontId="25" fillId="2" borderId="3" xfId="1" applyFont="1" applyFill="1" applyBorder="1" applyAlignment="1" applyProtection="1">
      <alignment horizontal="center" vertical="center"/>
    </xf>
    <xf numFmtId="0" fontId="25" fillId="2" borderId="2" xfId="1" applyFont="1" applyFill="1" applyBorder="1" applyAlignment="1" applyProtection="1">
      <alignment horizontal="center" vertical="center"/>
    </xf>
    <xf numFmtId="0" fontId="25" fillId="2" borderId="4" xfId="1" applyFont="1" applyFill="1" applyBorder="1" applyAlignment="1" applyProtection="1">
      <alignment horizontal="center" vertical="center"/>
    </xf>
    <xf numFmtId="0" fontId="16" fillId="0" borderId="10" xfId="1" applyFont="1" applyFill="1" applyBorder="1" applyAlignment="1" applyProtection="1">
      <alignment horizontal="left" vertical="top" wrapText="1"/>
      <protection locked="0"/>
    </xf>
    <xf numFmtId="0" fontId="16" fillId="0" borderId="7" xfId="1" applyFont="1" applyFill="1" applyBorder="1" applyAlignment="1" applyProtection="1">
      <alignment horizontal="left" vertical="top" wrapText="1"/>
      <protection locked="0"/>
    </xf>
    <xf numFmtId="0" fontId="16" fillId="0" borderId="8" xfId="1" applyFont="1" applyFill="1" applyBorder="1" applyAlignment="1" applyProtection="1">
      <alignment horizontal="left" vertical="top" wrapText="1"/>
      <protection locked="0"/>
    </xf>
    <xf numFmtId="0" fontId="16" fillId="0" borderId="11" xfId="1" applyFont="1" applyFill="1" applyBorder="1" applyAlignment="1" applyProtection="1">
      <alignment horizontal="left" vertical="top" wrapText="1"/>
      <protection locked="0"/>
    </xf>
    <xf numFmtId="0" fontId="16" fillId="0" borderId="0" xfId="1" applyFont="1" applyFill="1" applyBorder="1" applyAlignment="1" applyProtection="1">
      <alignment horizontal="left" vertical="top" wrapText="1"/>
      <protection locked="0"/>
    </xf>
    <xf numFmtId="0" fontId="16" fillId="0" borderId="15" xfId="1" applyFont="1" applyFill="1" applyBorder="1" applyAlignment="1" applyProtection="1">
      <alignment horizontal="left" vertical="top" wrapText="1"/>
      <protection locked="0"/>
    </xf>
    <xf numFmtId="0" fontId="16" fillId="0" borderId="5" xfId="1" applyFont="1" applyFill="1" applyBorder="1" applyAlignment="1" applyProtection="1">
      <alignment horizontal="left" vertical="top" wrapText="1"/>
      <protection locked="0"/>
    </xf>
    <xf numFmtId="0" fontId="16" fillId="0" borderId="6" xfId="1" applyFont="1" applyFill="1" applyBorder="1" applyAlignment="1" applyProtection="1">
      <alignment horizontal="left" vertical="top" wrapText="1"/>
      <protection locked="0"/>
    </xf>
    <xf numFmtId="0" fontId="16" fillId="0" borderId="9" xfId="1" applyFont="1" applyFill="1" applyBorder="1" applyAlignment="1" applyProtection="1">
      <alignment horizontal="left" vertical="top" wrapText="1"/>
      <protection locked="0"/>
    </xf>
    <xf numFmtId="0" fontId="6" fillId="7" borderId="3" xfId="1" applyFont="1" applyFill="1" applyBorder="1" applyAlignment="1" applyProtection="1">
      <alignment horizontal="center" vertical="center"/>
    </xf>
    <xf numFmtId="0" fontId="6" fillId="7" borderId="2" xfId="1" applyFont="1" applyFill="1" applyBorder="1" applyAlignment="1" applyProtection="1">
      <alignment horizontal="center" vertical="center"/>
    </xf>
    <xf numFmtId="0" fontId="6" fillId="7" borderId="4" xfId="1" applyFont="1" applyFill="1" applyBorder="1" applyAlignment="1" applyProtection="1">
      <alignment horizontal="center" vertical="center"/>
    </xf>
    <xf numFmtId="49" fontId="30" fillId="0" borderId="1" xfId="1" applyNumberFormat="1" applyFont="1" applyBorder="1" applyAlignment="1" applyProtection="1">
      <alignment horizontal="center" vertical="center" wrapText="1"/>
      <protection locked="0"/>
    </xf>
    <xf numFmtId="0" fontId="31" fillId="0" borderId="1" xfId="3" applyFont="1" applyBorder="1" applyAlignment="1" applyProtection="1">
      <alignment horizontal="center" vertical="center" wrapText="1"/>
      <protection locked="0"/>
    </xf>
    <xf numFmtId="0" fontId="32" fillId="0" borderId="1" xfId="3" applyFont="1" applyBorder="1" applyAlignment="1" applyProtection="1">
      <alignment horizontal="center" vertical="center" wrapText="1"/>
      <protection locked="0"/>
    </xf>
    <xf numFmtId="0" fontId="6" fillId="0" borderId="1" xfId="0" applyFont="1" applyBorder="1" applyAlignment="1">
      <alignment horizontal="left" vertical="center" wrapText="1"/>
    </xf>
    <xf numFmtId="0" fontId="34" fillId="9" borderId="1" xfId="0" applyFont="1" applyFill="1" applyBorder="1" applyAlignment="1" applyProtection="1">
      <alignment horizontal="center" vertical="center" wrapText="1"/>
      <protection locked="0"/>
    </xf>
    <xf numFmtId="0" fontId="15" fillId="2" borderId="3"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6" fillId="0"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6" fillId="7" borderId="1" xfId="0"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wrapText="1"/>
    </xf>
    <xf numFmtId="0" fontId="15" fillId="4" borderId="12" xfId="0" applyFont="1" applyFill="1" applyBorder="1" applyAlignment="1">
      <alignment horizontal="center" vertical="center" textRotation="180" wrapText="1"/>
    </xf>
    <xf numFmtId="0" fontId="15" fillId="4" borderId="13" xfId="0" applyFont="1" applyFill="1" applyBorder="1" applyAlignment="1">
      <alignment horizontal="center" vertical="center" textRotation="180" wrapText="1"/>
    </xf>
    <xf numFmtId="0" fontId="15" fillId="4" borderId="14" xfId="0" applyFont="1" applyFill="1" applyBorder="1" applyAlignment="1">
      <alignment horizontal="center" vertical="center" textRotation="180" wrapText="1"/>
    </xf>
    <xf numFmtId="0" fontId="16" fillId="7" borderId="1" xfId="0" applyFont="1" applyFill="1" applyBorder="1" applyAlignment="1">
      <alignment horizontal="center" vertical="center" wrapText="1"/>
    </xf>
    <xf numFmtId="177" fontId="6" fillId="7" borderId="1" xfId="0" applyNumberFormat="1" applyFont="1" applyFill="1" applyBorder="1" applyAlignment="1">
      <alignment horizontal="center" vertical="center" wrapText="1"/>
    </xf>
    <xf numFmtId="177" fontId="6" fillId="7" borderId="3" xfId="0" applyNumberFormat="1" applyFont="1" applyFill="1" applyBorder="1" applyAlignment="1">
      <alignment horizontal="center" vertical="center" wrapText="1"/>
    </xf>
    <xf numFmtId="177" fontId="6" fillId="7" borderId="4" xfId="0" applyNumberFormat="1"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16" fillId="0" borderId="1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0"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6" fillId="0" borderId="1" xfId="0" applyFont="1" applyBorder="1" applyAlignment="1" applyProtection="1">
      <alignment horizontal="left" vertical="top" wrapText="1"/>
      <protection locked="0"/>
    </xf>
    <xf numFmtId="0" fontId="6" fillId="6" borderId="14" xfId="0"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6" borderId="5" xfId="0" applyFont="1" applyFill="1" applyBorder="1" applyAlignment="1" applyProtection="1">
      <alignment horizontal="center" vertical="center" wrapText="1"/>
      <protection locked="0"/>
    </xf>
    <xf numFmtId="0" fontId="6" fillId="6" borderId="9" xfId="0"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9" fontId="16" fillId="3" borderId="1" xfId="0" applyNumberFormat="1" applyFont="1" applyFill="1" applyBorder="1" applyAlignment="1" applyProtection="1">
      <alignment horizontal="center" vertical="center" wrapText="1"/>
    </xf>
    <xf numFmtId="0" fontId="15" fillId="9"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0" fontId="15" fillId="4" borderId="1" xfId="0" applyFont="1" applyFill="1" applyBorder="1" applyAlignment="1">
      <alignment horizontal="center" vertical="center" textRotation="180" wrapText="1"/>
    </xf>
    <xf numFmtId="0" fontId="6" fillId="9" borderId="1"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6" fillId="3"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26" fillId="10" borderId="3" xfId="0" applyNumberFormat="1" applyFont="1" applyFill="1" applyBorder="1" applyAlignment="1">
      <alignment horizontal="center" vertical="top" wrapText="1"/>
    </xf>
    <xf numFmtId="0" fontId="26" fillId="10" borderId="4" xfId="0" applyNumberFormat="1" applyFont="1" applyFill="1" applyBorder="1" applyAlignment="1">
      <alignment horizontal="center" vertical="top" wrapText="1"/>
    </xf>
    <xf numFmtId="0" fontId="0" fillId="0" borderId="1" xfId="0" applyBorder="1" applyAlignment="1">
      <alignment horizontal="center"/>
    </xf>
    <xf numFmtId="0" fontId="26" fillId="0" borderId="3" xfId="0" applyNumberFormat="1" applyFont="1" applyBorder="1" applyAlignment="1">
      <alignment horizontal="center" vertical="top" wrapText="1"/>
    </xf>
    <xf numFmtId="0" fontId="26" fillId="0" borderId="4" xfId="0" applyNumberFormat="1" applyFont="1" applyBorder="1" applyAlignment="1">
      <alignment horizontal="center" vertical="top" wrapText="1"/>
    </xf>
    <xf numFmtId="0" fontId="29" fillId="0" borderId="3" xfId="0" applyNumberFormat="1" applyFont="1" applyFill="1" applyBorder="1" applyAlignment="1">
      <alignment horizontal="center" vertical="center" wrapText="1"/>
    </xf>
    <xf numFmtId="0" fontId="29" fillId="0" borderId="4" xfId="0" applyNumberFormat="1" applyFont="1" applyFill="1" applyBorder="1" applyAlignment="1">
      <alignment horizontal="center" vertical="center" wrapText="1"/>
    </xf>
    <xf numFmtId="0" fontId="14" fillId="9" borderId="10" xfId="0" applyNumberFormat="1" applyFont="1" applyFill="1" applyBorder="1" applyAlignment="1">
      <alignment horizontal="center" vertical="center" wrapText="1"/>
    </xf>
    <xf numFmtId="0" fontId="14" fillId="9" borderId="8" xfId="0" applyNumberFormat="1" applyFont="1" applyFill="1" applyBorder="1" applyAlignment="1">
      <alignment horizontal="center" vertical="center" wrapText="1"/>
    </xf>
    <xf numFmtId="0" fontId="14" fillId="9" borderId="11" xfId="0" applyNumberFormat="1" applyFont="1" applyFill="1" applyBorder="1" applyAlignment="1">
      <alignment horizontal="center" vertical="center" wrapText="1"/>
    </xf>
    <xf numFmtId="0" fontId="14" fillId="9" borderId="15" xfId="0" applyNumberFormat="1" applyFont="1" applyFill="1" applyBorder="1" applyAlignment="1">
      <alignment horizontal="center" vertical="center" wrapText="1"/>
    </xf>
    <xf numFmtId="0" fontId="14" fillId="9" borderId="5" xfId="0" applyNumberFormat="1" applyFont="1" applyFill="1" applyBorder="1" applyAlignment="1">
      <alignment horizontal="center" vertical="center" wrapText="1"/>
    </xf>
    <xf numFmtId="0" fontId="14" fillId="9" borderId="9" xfId="0" applyNumberFormat="1" applyFont="1" applyFill="1" applyBorder="1" applyAlignment="1">
      <alignment horizontal="center" vertical="center" wrapText="1"/>
    </xf>
    <xf numFmtId="0" fontId="26" fillId="0" borderId="1" xfId="0" applyNumberFormat="1" applyFont="1" applyBorder="1" applyAlignment="1">
      <alignment horizontal="center" vertical="top" wrapText="1"/>
    </xf>
    <xf numFmtId="0" fontId="29" fillId="0" borderId="1" xfId="0" applyNumberFormat="1" applyFont="1" applyFill="1" applyBorder="1" applyAlignment="1">
      <alignment horizontal="center" vertical="center" wrapText="1"/>
    </xf>
    <xf numFmtId="0" fontId="27" fillId="0" borderId="0" xfId="0" applyFont="1" applyFill="1" applyAlignment="1" applyProtection="1">
      <alignment horizontal="center" vertical="center" wrapText="1"/>
      <protection locked="0"/>
    </xf>
    <xf numFmtId="0" fontId="27" fillId="0" borderId="0" xfId="0" applyFont="1" applyFill="1" applyAlignment="1" applyProtection="1">
      <alignment horizontal="center" vertical="center"/>
      <protection locked="0"/>
    </xf>
    <xf numFmtId="0" fontId="26" fillId="0" borderId="0" xfId="0" applyFont="1" applyAlignment="1">
      <alignment horizontal="center" vertical="center" wrapText="1"/>
    </xf>
    <xf numFmtId="14" fontId="29" fillId="10" borderId="0" xfId="0" applyNumberFormat="1" applyFont="1" applyFill="1" applyAlignment="1">
      <alignment horizontal="center" vertical="center" wrapText="1"/>
    </xf>
    <xf numFmtId="0" fontId="26" fillId="0" borderId="1" xfId="0" applyFont="1" applyBorder="1" applyAlignment="1" applyProtection="1">
      <alignment horizontal="left" vertical="center"/>
      <protection locked="0"/>
    </xf>
    <xf numFmtId="0" fontId="29" fillId="0" borderId="1" xfId="0" applyFont="1" applyBorder="1" applyAlignment="1" applyProtection="1">
      <alignment horizontal="center"/>
      <protection locked="0"/>
    </xf>
    <xf numFmtId="0" fontId="29" fillId="10" borderId="3" xfId="0" applyFont="1" applyFill="1" applyBorder="1" applyAlignment="1">
      <alignment horizontal="center" vertical="center" wrapText="1"/>
    </xf>
    <xf numFmtId="0" fontId="29" fillId="10" borderId="2"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26"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29" fillId="9" borderId="3"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26" fillId="0" borderId="1" xfId="0" applyFont="1" applyBorder="1" applyAlignment="1" applyProtection="1">
      <alignment horizontal="center" vertical="top" wrapText="1"/>
      <protection locked="0"/>
    </xf>
    <xf numFmtId="0" fontId="28" fillId="9" borderId="10" xfId="0" applyFont="1" applyFill="1" applyBorder="1" applyAlignment="1" applyProtection="1">
      <alignment horizontal="center" vertical="top" wrapText="1"/>
      <protection locked="0"/>
    </xf>
    <xf numFmtId="0" fontId="28" fillId="9" borderId="8" xfId="0" applyFont="1" applyFill="1" applyBorder="1" applyAlignment="1" applyProtection="1">
      <alignment horizontal="center" vertical="top" wrapText="1"/>
      <protection locked="0"/>
    </xf>
    <xf numFmtId="0" fontId="28" fillId="9" borderId="11" xfId="0" applyFont="1" applyFill="1" applyBorder="1" applyAlignment="1" applyProtection="1">
      <alignment horizontal="center" vertical="top" wrapText="1"/>
      <protection locked="0"/>
    </xf>
    <xf numFmtId="0" fontId="28" fillId="9" borderId="15" xfId="0" applyFont="1" applyFill="1" applyBorder="1" applyAlignment="1" applyProtection="1">
      <alignment horizontal="center" vertical="top" wrapText="1"/>
      <protection locked="0"/>
    </xf>
    <xf numFmtId="0" fontId="28" fillId="9" borderId="5" xfId="0" applyFont="1" applyFill="1" applyBorder="1" applyAlignment="1" applyProtection="1">
      <alignment horizontal="center" vertical="top" wrapText="1"/>
      <protection locked="0"/>
    </xf>
    <xf numFmtId="0" fontId="28" fillId="9" borderId="9" xfId="0" applyFont="1" applyFill="1" applyBorder="1" applyAlignment="1" applyProtection="1">
      <alignment horizontal="center" vertical="top" wrapText="1"/>
      <protection locked="0"/>
    </xf>
    <xf numFmtId="0" fontId="28" fillId="4" borderId="1" xfId="0" applyFont="1" applyFill="1" applyBorder="1" applyAlignment="1" applyProtection="1">
      <alignment horizontal="center" vertical="top" wrapText="1"/>
      <protection locked="0"/>
    </xf>
    <xf numFmtId="0" fontId="29" fillId="10" borderId="1" xfId="0" applyFont="1" applyFill="1" applyBorder="1" applyAlignment="1" applyProtection="1">
      <alignment horizontal="center" vertical="top" wrapText="1"/>
      <protection locked="0"/>
    </xf>
    <xf numFmtId="0" fontId="28" fillId="4" borderId="3" xfId="0" applyFont="1" applyFill="1" applyBorder="1" applyAlignment="1" applyProtection="1">
      <alignment horizontal="center" vertical="top" wrapText="1"/>
      <protection locked="0"/>
    </xf>
    <xf numFmtId="0" fontId="28" fillId="4" borderId="2" xfId="0" applyFont="1" applyFill="1" applyBorder="1" applyAlignment="1" applyProtection="1">
      <alignment horizontal="center" vertical="top" wrapText="1"/>
      <protection locked="0"/>
    </xf>
    <xf numFmtId="0" fontId="28" fillId="4" borderId="4" xfId="0" applyFont="1" applyFill="1" applyBorder="1" applyAlignment="1" applyProtection="1">
      <alignment horizontal="center" vertical="top" wrapText="1"/>
      <protection locked="0"/>
    </xf>
    <xf numFmtId="0" fontId="29" fillId="0" borderId="10" xfId="0" applyFont="1" applyFill="1" applyBorder="1" applyAlignment="1">
      <alignment horizontal="left" vertical="top" wrapText="1"/>
    </xf>
    <xf numFmtId="0" fontId="29" fillId="0" borderId="8" xfId="0" applyFont="1" applyFill="1" applyBorder="1" applyAlignment="1">
      <alignment horizontal="left" vertical="top" wrapText="1"/>
    </xf>
    <xf numFmtId="0" fontId="29" fillId="0" borderId="11" xfId="0" applyFont="1" applyFill="1" applyBorder="1" applyAlignment="1">
      <alignment horizontal="left" vertical="top" wrapText="1"/>
    </xf>
    <xf numFmtId="0" fontId="29" fillId="0" borderId="15"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9" xfId="0" applyFont="1" applyFill="1" applyBorder="1" applyAlignment="1">
      <alignment horizontal="left" vertical="top" wrapText="1"/>
    </xf>
    <xf numFmtId="0" fontId="26" fillId="0" borderId="12"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8" fillId="4" borderId="1" xfId="0" applyFont="1" applyFill="1" applyBorder="1" applyAlignment="1" applyProtection="1">
      <alignment horizontal="center"/>
      <protection locked="0"/>
    </xf>
    <xf numFmtId="0" fontId="26" fillId="0" borderId="1" xfId="0" applyFont="1" applyBorder="1" applyAlignment="1" applyProtection="1">
      <alignment horizontal="center"/>
      <protection locked="0"/>
    </xf>
    <xf numFmtId="0" fontId="26" fillId="0" borderId="1" xfId="0" applyFont="1" applyBorder="1" applyAlignment="1" applyProtection="1">
      <alignment horizontal="center" vertical="center" wrapText="1"/>
      <protection locked="0"/>
    </xf>
    <xf numFmtId="0" fontId="26" fillId="0" borderId="3" xfId="0" applyFont="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8" fillId="4" borderId="3" xfId="0" applyFont="1" applyFill="1" applyBorder="1" applyAlignment="1" applyProtection="1">
      <alignment horizontal="center" vertical="center" wrapText="1"/>
      <protection locked="0"/>
    </xf>
    <xf numFmtId="0" fontId="28" fillId="4" borderId="2" xfId="0" applyFont="1" applyFill="1" applyBorder="1" applyAlignment="1" applyProtection="1">
      <alignment horizontal="center" vertical="center" wrapText="1"/>
      <protection locked="0"/>
    </xf>
    <xf numFmtId="0" fontId="28" fillId="4"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left"/>
      <protection locked="0"/>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4" xfId="0" applyFont="1" applyFill="1" applyBorder="1" applyAlignment="1" applyProtection="1">
      <alignment horizontal="center" vertical="center" wrapText="1"/>
      <protection locked="0"/>
    </xf>
    <xf numFmtId="0" fontId="28" fillId="4" borderId="7" xfId="0" applyFont="1" applyFill="1" applyBorder="1" applyAlignment="1" applyProtection="1">
      <alignment horizontal="center" vertical="center" wrapText="1"/>
      <protection locked="0"/>
    </xf>
    <xf numFmtId="0" fontId="26" fillId="0" borderId="1" xfId="0" applyFont="1" applyBorder="1" applyAlignment="1" applyProtection="1">
      <alignment vertical="center" wrapText="1"/>
      <protection locked="0"/>
    </xf>
    <xf numFmtId="0" fontId="28" fillId="5" borderId="1" xfId="0" applyFont="1" applyFill="1" applyBorder="1" applyAlignment="1" applyProtection="1">
      <alignment horizontal="center" vertical="center" wrapText="1"/>
      <protection locked="0"/>
    </xf>
    <xf numFmtId="0" fontId="29" fillId="10" borderId="1" xfId="0" applyFont="1" applyFill="1" applyBorder="1" applyAlignment="1">
      <alignment horizontal="center"/>
    </xf>
    <xf numFmtId="0" fontId="28" fillId="4" borderId="3" xfId="0" applyFont="1" applyFill="1" applyBorder="1" applyAlignment="1" applyProtection="1">
      <alignment horizontal="left" vertical="center" wrapText="1"/>
      <protection locked="0"/>
    </xf>
    <xf numFmtId="0" fontId="28" fillId="4" borderId="2" xfId="0" applyFont="1" applyFill="1" applyBorder="1" applyAlignment="1" applyProtection="1">
      <alignment horizontal="left" vertical="center" wrapText="1"/>
      <protection locked="0"/>
    </xf>
    <xf numFmtId="0" fontId="28" fillId="4" borderId="4" xfId="0" applyFont="1" applyFill="1" applyBorder="1" applyAlignment="1" applyProtection="1">
      <alignment horizontal="left" vertical="center" wrapText="1"/>
      <protection locked="0"/>
    </xf>
  </cellXfs>
  <cellStyles count="5">
    <cellStyle name="Normal 8" xfId="4"/>
    <cellStyle name="常规" xfId="0" builtinId="0"/>
    <cellStyle name="超連結 2" xfId="3"/>
    <cellStyle name="一般 2" xfId="1"/>
    <cellStyle name="一般 3" xfId="2"/>
  </cellStyles>
  <dxfs count="0"/>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3</xdr:row>
      <xdr:rowOff>57150</xdr:rowOff>
    </xdr:from>
    <xdr:to>
      <xdr:col>9</xdr:col>
      <xdr:colOff>342900</xdr:colOff>
      <xdr:row>3</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xdr:col>
      <xdr:colOff>320040</xdr:colOff>
      <xdr:row>34</xdr:row>
      <xdr:rowOff>91440</xdr:rowOff>
    </xdr:from>
    <xdr:to>
      <xdr:col>11</xdr:col>
      <xdr:colOff>20320</xdr:colOff>
      <xdr:row>43</xdr:row>
      <xdr:rowOff>91440</xdr:rowOff>
    </xdr:to>
    <xdr:pic>
      <xdr:nvPicPr>
        <xdr:cNvPr id="13" name="图片 12" descr="IMG_6723.JPG"/>
        <xdr:cNvPicPr>
          <a:picLocks noChangeAspect="1"/>
        </xdr:cNvPicPr>
      </xdr:nvPicPr>
      <xdr:blipFill>
        <a:blip xmlns:r="http://schemas.openxmlformats.org/officeDocument/2006/relationships" r:embed="rId2" cstate="print"/>
        <a:srcRect t="17895" b="18947"/>
        <a:stretch>
          <a:fillRect/>
        </a:stretch>
      </xdr:blipFill>
      <xdr:spPr>
        <a:xfrm>
          <a:off x="1508760" y="7452360"/>
          <a:ext cx="3860800" cy="1828800"/>
        </a:xfrm>
        <a:prstGeom prst="rect">
          <a:avLst/>
        </a:prstGeom>
      </xdr:spPr>
    </xdr:pic>
    <xdr:clientData/>
  </xdr:twoCellAnchor>
  <xdr:twoCellAnchor editAs="oneCell">
    <xdr:from>
      <xdr:col>7</xdr:col>
      <xdr:colOff>274320</xdr:colOff>
      <xdr:row>10</xdr:row>
      <xdr:rowOff>15240</xdr:rowOff>
    </xdr:from>
    <xdr:to>
      <xdr:col>18</xdr:col>
      <xdr:colOff>22860</xdr:colOff>
      <xdr:row>20</xdr:row>
      <xdr:rowOff>169545</xdr:rowOff>
    </xdr:to>
    <xdr:pic>
      <xdr:nvPicPr>
        <xdr:cNvPr id="7" name="图片 6" descr="IMG_6664.JPG"/>
        <xdr:cNvPicPr>
          <a:picLocks noChangeAspect="1"/>
        </xdr:cNvPicPr>
      </xdr:nvPicPr>
      <xdr:blipFill>
        <a:blip xmlns:r="http://schemas.openxmlformats.org/officeDocument/2006/relationships" r:embed="rId3" cstate="print"/>
        <a:stretch>
          <a:fillRect/>
        </a:stretch>
      </xdr:blipFill>
      <xdr:spPr>
        <a:xfrm>
          <a:off x="3794760" y="2438400"/>
          <a:ext cx="2948940" cy="2211705"/>
        </a:xfrm>
        <a:prstGeom prst="rect">
          <a:avLst/>
        </a:prstGeom>
      </xdr:spPr>
    </xdr:pic>
    <xdr:clientData/>
  </xdr:twoCellAnchor>
  <xdr:twoCellAnchor editAs="oneCell">
    <xdr:from>
      <xdr:col>3</xdr:col>
      <xdr:colOff>76200</xdr:colOff>
      <xdr:row>22</xdr:row>
      <xdr:rowOff>73659</xdr:rowOff>
    </xdr:from>
    <xdr:to>
      <xdr:col>10</xdr:col>
      <xdr:colOff>297180</xdr:colOff>
      <xdr:row>33</xdr:row>
      <xdr:rowOff>187112</xdr:rowOff>
    </xdr:to>
    <xdr:pic>
      <xdr:nvPicPr>
        <xdr:cNvPr id="1025" name="Picture 1"/>
        <xdr:cNvPicPr>
          <a:picLocks noChangeAspect="1" noChangeArrowheads="1"/>
        </xdr:cNvPicPr>
      </xdr:nvPicPr>
      <xdr:blipFill>
        <a:blip xmlns:r="http://schemas.openxmlformats.org/officeDocument/2006/relationships" r:embed="rId4"/>
        <a:srcRect l="1028" t="45577" r="70791" b="21106"/>
        <a:stretch>
          <a:fillRect/>
        </a:stretch>
      </xdr:blipFill>
      <xdr:spPr bwMode="auto">
        <a:xfrm>
          <a:off x="1615440" y="4965699"/>
          <a:ext cx="3573780" cy="2376593"/>
        </a:xfrm>
        <a:prstGeom prst="rect">
          <a:avLst/>
        </a:prstGeom>
        <a:noFill/>
        <a:ln w="1">
          <a:noFill/>
          <a:miter lim="800000"/>
          <a:headEnd/>
          <a:tailEnd type="none" w="med" len="med"/>
        </a:ln>
        <a:effectLst/>
      </xdr:spPr>
    </xdr:pic>
    <xdr:clientData/>
  </xdr:twoCellAnchor>
  <xdr:twoCellAnchor editAs="oneCell">
    <xdr:from>
      <xdr:col>0</xdr:col>
      <xdr:colOff>0</xdr:colOff>
      <xdr:row>10</xdr:row>
      <xdr:rowOff>0</xdr:rowOff>
    </xdr:from>
    <xdr:to>
      <xdr:col>5</xdr:col>
      <xdr:colOff>409188</xdr:colOff>
      <xdr:row>20</xdr:row>
      <xdr:rowOff>106679</xdr:rowOff>
    </xdr:to>
    <xdr:pic>
      <xdr:nvPicPr>
        <xdr:cNvPr id="9" name="圖片 2" descr="IMG_5911.JPG"/>
        <xdr:cNvPicPr>
          <a:picLocks noChangeAspect="1"/>
        </xdr:cNvPicPr>
      </xdr:nvPicPr>
      <xdr:blipFill>
        <a:blip xmlns:r="http://schemas.openxmlformats.org/officeDocument/2006/relationships" r:embed="rId5" cstate="print"/>
        <a:stretch>
          <a:fillRect/>
        </a:stretch>
      </xdr:blipFill>
      <xdr:spPr>
        <a:xfrm>
          <a:off x="0" y="2423160"/>
          <a:ext cx="2999988" cy="21640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647700</xdr:colOff>
      <xdr:row>22</xdr:row>
      <xdr:rowOff>87629</xdr:rowOff>
    </xdr:from>
    <xdr:to>
      <xdr:col>8</xdr:col>
      <xdr:colOff>419100</xdr:colOff>
      <xdr:row>22</xdr:row>
      <xdr:rowOff>2114550</xdr:rowOff>
    </xdr:to>
    <xdr:pic>
      <xdr:nvPicPr>
        <xdr:cNvPr id="3" name="圖片 2"/>
        <xdr:cNvPicPr>
          <a:picLocks noChangeAspect="1"/>
        </xdr:cNvPicPr>
      </xdr:nvPicPr>
      <xdr:blipFill>
        <a:blip xmlns:r="http://schemas.openxmlformats.org/officeDocument/2006/relationships" r:embed="rId1"/>
        <a:stretch>
          <a:fillRect/>
        </a:stretch>
      </xdr:blipFill>
      <xdr:spPr>
        <a:xfrm>
          <a:off x="5981700" y="8002904"/>
          <a:ext cx="3114675" cy="20269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47625</xdr:colOff>
      <xdr:row>39</xdr:row>
      <xdr:rowOff>66675</xdr:rowOff>
    </xdr:from>
    <xdr:to>
      <xdr:col>2</xdr:col>
      <xdr:colOff>323850</xdr:colOff>
      <xdr:row>39</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工作表1"/>
  <dimension ref="A1:M31"/>
  <sheetViews>
    <sheetView tabSelected="1" view="pageBreakPreview" zoomScaleSheetLayoutView="100" workbookViewId="0">
      <selection activeCell="I28" sqref="I28:M28"/>
    </sheetView>
  </sheetViews>
  <sheetFormatPr defaultColWidth="9.109375" defaultRowHeight="15.6"/>
  <cols>
    <col min="1" max="5" width="7.5546875" style="24" customWidth="1"/>
    <col min="6" max="6" width="8.88671875" style="24" customWidth="1"/>
    <col min="7" max="13" width="7.5546875" style="24" customWidth="1"/>
    <col min="14" max="14" width="7.5546875" style="1" customWidth="1"/>
    <col min="15" max="16384" width="9.109375" style="1"/>
  </cols>
  <sheetData>
    <row r="1" spans="1:13" ht="61.5" customHeight="1">
      <c r="A1" s="98" t="s">
        <v>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ht="60" customHeight="1">
      <c r="A3" s="81" t="s">
        <v>9</v>
      </c>
      <c r="B3" s="82"/>
      <c r="C3" s="82"/>
      <c r="D3" s="82"/>
      <c r="E3" s="82"/>
      <c r="F3" s="82"/>
      <c r="G3" s="82"/>
      <c r="H3" s="82"/>
      <c r="I3" s="82"/>
      <c r="J3" s="82"/>
      <c r="K3" s="82"/>
      <c r="L3" s="82"/>
      <c r="M3" s="83"/>
    </row>
    <row r="4" spans="1:13" ht="16.5" customHeight="1">
      <c r="A4" s="35"/>
      <c r="B4" s="30"/>
      <c r="C4" s="30"/>
      <c r="D4" s="30"/>
      <c r="E4" s="30"/>
      <c r="F4" s="30"/>
      <c r="G4" s="30"/>
      <c r="H4" s="30"/>
      <c r="I4" s="30"/>
      <c r="J4" s="30"/>
      <c r="K4" s="30"/>
      <c r="L4" s="30"/>
      <c r="M4" s="36"/>
    </row>
    <row r="5" spans="1:13" ht="16.5" customHeight="1">
      <c r="A5" s="35"/>
      <c r="B5" s="30"/>
      <c r="C5" s="30"/>
      <c r="D5" s="30"/>
      <c r="E5" s="30"/>
      <c r="F5" s="30"/>
      <c r="G5" s="30"/>
      <c r="H5" s="30"/>
      <c r="I5" s="30"/>
      <c r="J5" s="30"/>
      <c r="K5" s="30"/>
      <c r="L5" s="30"/>
      <c r="M5" s="36"/>
    </row>
    <row r="6" spans="1:13" ht="16.5" customHeight="1">
      <c r="A6" s="35"/>
      <c r="B6" s="30"/>
      <c r="C6" s="30"/>
      <c r="D6" s="30"/>
      <c r="E6" s="30"/>
      <c r="F6" s="30"/>
      <c r="G6" s="30"/>
      <c r="H6" s="30"/>
      <c r="I6" s="30"/>
      <c r="J6" s="30"/>
      <c r="K6" s="30"/>
      <c r="L6" s="30"/>
      <c r="M6" s="36"/>
    </row>
    <row r="7" spans="1:13">
      <c r="A7" s="37"/>
      <c r="B7" s="25"/>
      <c r="C7" s="25"/>
      <c r="D7" s="25"/>
      <c r="E7" s="25"/>
      <c r="F7" s="25"/>
      <c r="G7" s="25"/>
      <c r="H7" s="25"/>
      <c r="I7" s="25"/>
      <c r="J7" s="25"/>
      <c r="K7" s="25"/>
      <c r="L7" s="25"/>
      <c r="M7" s="38"/>
    </row>
    <row r="8" spans="1:13" ht="22.8">
      <c r="A8" s="90" t="s">
        <v>102</v>
      </c>
      <c r="B8" s="91"/>
      <c r="C8" s="91"/>
      <c r="D8" s="91"/>
      <c r="E8" s="91"/>
      <c r="F8" s="91"/>
      <c r="G8" s="91"/>
      <c r="H8" s="88" t="s">
        <v>280</v>
      </c>
      <c r="I8" s="88"/>
      <c r="J8" s="88"/>
      <c r="K8" s="88"/>
      <c r="L8" s="88"/>
      <c r="M8" s="89"/>
    </row>
    <row r="9" spans="1:13" ht="63.75" customHeight="1">
      <c r="A9" s="90" t="s">
        <v>8</v>
      </c>
      <c r="B9" s="91"/>
      <c r="C9" s="91"/>
      <c r="D9" s="91"/>
      <c r="E9" s="91"/>
      <c r="F9" s="91"/>
      <c r="G9" s="91"/>
      <c r="H9" s="104" t="s">
        <v>302</v>
      </c>
      <c r="I9" s="104"/>
      <c r="J9" s="104"/>
      <c r="K9" s="104"/>
      <c r="L9" s="104"/>
      <c r="M9" s="105"/>
    </row>
    <row r="10" spans="1:13" ht="22.8">
      <c r="A10" s="90" t="s">
        <v>7</v>
      </c>
      <c r="B10" s="91"/>
      <c r="C10" s="91"/>
      <c r="D10" s="91"/>
      <c r="E10" s="91"/>
      <c r="F10" s="91"/>
      <c r="G10" s="91"/>
      <c r="H10" s="93" t="s">
        <v>303</v>
      </c>
      <c r="I10" s="93"/>
      <c r="J10" s="93"/>
      <c r="K10" s="93"/>
      <c r="L10" s="93"/>
      <c r="M10" s="94"/>
    </row>
    <row r="11" spans="1:13">
      <c r="A11" s="37"/>
      <c r="B11" s="25"/>
      <c r="C11" s="25"/>
      <c r="D11" s="25"/>
      <c r="E11" s="25"/>
      <c r="F11" s="25"/>
      <c r="G11" s="25"/>
      <c r="H11" s="25"/>
      <c r="I11" s="25"/>
      <c r="J11" s="25"/>
      <c r="K11" s="25"/>
      <c r="L11" s="25"/>
      <c r="M11" s="38"/>
    </row>
    <row r="12" spans="1:13" ht="20.25" customHeight="1">
      <c r="A12" s="109" t="s">
        <v>135</v>
      </c>
      <c r="B12" s="110"/>
      <c r="C12" s="110"/>
      <c r="D12" s="110"/>
      <c r="E12" s="110"/>
      <c r="F12" s="110"/>
      <c r="G12" s="110"/>
      <c r="H12" s="110"/>
      <c r="I12" s="110"/>
      <c r="J12" s="110"/>
      <c r="K12" s="110"/>
      <c r="L12" s="110"/>
      <c r="M12" s="111"/>
    </row>
    <row r="13" spans="1:13" ht="27" customHeight="1">
      <c r="A13" s="109"/>
      <c r="B13" s="110"/>
      <c r="C13" s="110"/>
      <c r="D13" s="110"/>
      <c r="E13" s="110"/>
      <c r="F13" s="110"/>
      <c r="G13" s="110"/>
      <c r="H13" s="110"/>
      <c r="I13" s="110"/>
      <c r="J13" s="110"/>
      <c r="K13" s="110"/>
      <c r="L13" s="110"/>
      <c r="M13" s="111"/>
    </row>
    <row r="14" spans="1:13" ht="16.5" customHeight="1">
      <c r="A14" s="109"/>
      <c r="B14" s="110"/>
      <c r="C14" s="110"/>
      <c r="D14" s="110"/>
      <c r="E14" s="110"/>
      <c r="F14" s="110"/>
      <c r="G14" s="110"/>
      <c r="H14" s="110"/>
      <c r="I14" s="110"/>
      <c r="J14" s="110"/>
      <c r="K14" s="110"/>
      <c r="L14" s="110"/>
      <c r="M14" s="111"/>
    </row>
    <row r="15" spans="1:13" ht="16.5" customHeight="1">
      <c r="A15" s="109"/>
      <c r="B15" s="110"/>
      <c r="C15" s="110"/>
      <c r="D15" s="110"/>
      <c r="E15" s="110"/>
      <c r="F15" s="110"/>
      <c r="G15" s="110"/>
      <c r="H15" s="110"/>
      <c r="I15" s="110"/>
      <c r="J15" s="110"/>
      <c r="K15" s="110"/>
      <c r="L15" s="110"/>
      <c r="M15" s="111"/>
    </row>
    <row r="16" spans="1:13" ht="38.25" customHeight="1">
      <c r="A16" s="109"/>
      <c r="B16" s="110"/>
      <c r="C16" s="110"/>
      <c r="D16" s="110"/>
      <c r="E16" s="110"/>
      <c r="F16" s="110"/>
      <c r="G16" s="110"/>
      <c r="H16" s="110"/>
      <c r="I16" s="110"/>
      <c r="J16" s="110"/>
      <c r="K16" s="110"/>
      <c r="L16" s="110"/>
      <c r="M16" s="111"/>
    </row>
    <row r="17" spans="1:13" ht="16.5" customHeight="1">
      <c r="A17" s="109"/>
      <c r="B17" s="110"/>
      <c r="C17" s="110"/>
      <c r="D17" s="110"/>
      <c r="E17" s="110"/>
      <c r="F17" s="110"/>
      <c r="G17" s="110"/>
      <c r="H17" s="110"/>
      <c r="I17" s="110"/>
      <c r="J17" s="110"/>
      <c r="K17" s="110"/>
      <c r="L17" s="110"/>
      <c r="M17" s="111"/>
    </row>
    <row r="18" spans="1:13" ht="16.5" customHeight="1">
      <c r="A18" s="109"/>
      <c r="B18" s="110"/>
      <c r="C18" s="110"/>
      <c r="D18" s="110"/>
      <c r="E18" s="110"/>
      <c r="F18" s="110"/>
      <c r="G18" s="110"/>
      <c r="H18" s="110"/>
      <c r="I18" s="110"/>
      <c r="J18" s="110"/>
      <c r="K18" s="110"/>
      <c r="L18" s="110"/>
      <c r="M18" s="111"/>
    </row>
    <row r="19" spans="1:13" ht="16.5" customHeight="1">
      <c r="A19" s="39"/>
      <c r="B19" s="26"/>
      <c r="C19" s="26"/>
      <c r="D19" s="26"/>
      <c r="E19" s="26"/>
      <c r="F19" s="26"/>
      <c r="G19" s="26"/>
      <c r="H19" s="26"/>
      <c r="I19" s="26"/>
      <c r="J19" s="26"/>
      <c r="K19" s="26"/>
      <c r="L19" s="26"/>
      <c r="M19" s="40"/>
    </row>
    <row r="20" spans="1:13" ht="25.5" customHeight="1">
      <c r="A20" s="106" t="s">
        <v>276</v>
      </c>
      <c r="B20" s="107"/>
      <c r="C20" s="107"/>
      <c r="D20" s="107"/>
      <c r="E20" s="107"/>
      <c r="F20" s="107"/>
      <c r="G20" s="107"/>
      <c r="H20" s="107"/>
      <c r="I20" s="107"/>
      <c r="J20" s="107"/>
      <c r="K20" s="107"/>
      <c r="L20" s="107"/>
      <c r="M20" s="108"/>
    </row>
    <row r="21" spans="1:13" ht="20.25" customHeight="1">
      <c r="A21" s="41"/>
      <c r="B21" s="27"/>
      <c r="C21" s="27"/>
      <c r="D21" s="27"/>
      <c r="E21" s="27"/>
      <c r="F21" s="27"/>
      <c r="G21" s="27"/>
      <c r="H21" s="27"/>
      <c r="I21" s="27"/>
      <c r="J21" s="27"/>
      <c r="K21" s="27"/>
      <c r="L21" s="27"/>
      <c r="M21" s="42"/>
    </row>
    <row r="22" spans="1:13">
      <c r="A22" s="37"/>
      <c r="B22" s="25"/>
      <c r="C22" s="25"/>
      <c r="D22" s="25"/>
      <c r="E22" s="25"/>
      <c r="F22" s="25"/>
      <c r="G22" s="25"/>
      <c r="H22" s="25"/>
      <c r="I22" s="25"/>
      <c r="J22" s="25"/>
      <c r="K22" s="25"/>
      <c r="L22" s="25"/>
      <c r="M22" s="38"/>
    </row>
    <row r="23" spans="1:13">
      <c r="A23" s="37"/>
      <c r="B23" s="25"/>
      <c r="C23" s="25"/>
      <c r="D23" s="25"/>
      <c r="E23" s="25"/>
      <c r="F23" s="25"/>
      <c r="G23" s="25"/>
      <c r="H23" s="25"/>
      <c r="I23" s="25"/>
      <c r="J23" s="25"/>
      <c r="K23" s="25"/>
      <c r="L23" s="25"/>
      <c r="M23" s="38"/>
    </row>
    <row r="24" spans="1:13">
      <c r="A24" s="37"/>
      <c r="B24" s="25"/>
      <c r="C24" s="25"/>
      <c r="D24" s="25"/>
      <c r="E24" s="25"/>
      <c r="F24" s="25"/>
      <c r="G24" s="25"/>
      <c r="H24" s="25"/>
      <c r="I24" s="25"/>
      <c r="J24" s="25"/>
      <c r="K24" s="25"/>
      <c r="L24" s="25"/>
      <c r="M24" s="38"/>
    </row>
    <row r="25" spans="1:13">
      <c r="A25" s="43"/>
      <c r="B25" s="28"/>
      <c r="C25" s="28"/>
      <c r="D25" s="95" t="s">
        <v>29</v>
      </c>
      <c r="E25" s="96"/>
      <c r="F25" s="96"/>
      <c r="G25" s="96"/>
      <c r="H25" s="97"/>
      <c r="I25" s="96" t="s">
        <v>30</v>
      </c>
      <c r="J25" s="96"/>
      <c r="K25" s="96"/>
      <c r="L25" s="96"/>
      <c r="M25" s="97"/>
    </row>
    <row r="26" spans="1:13" s="2" customFormat="1" ht="33" customHeight="1">
      <c r="A26" s="92" t="s">
        <v>27</v>
      </c>
      <c r="B26" s="92"/>
      <c r="C26" s="92"/>
      <c r="D26" s="76" t="s">
        <v>293</v>
      </c>
      <c r="E26" s="76"/>
      <c r="F26" s="76"/>
      <c r="G26" s="76"/>
      <c r="H26" s="76"/>
      <c r="I26" s="76" t="s">
        <v>294</v>
      </c>
      <c r="J26" s="76"/>
      <c r="K26" s="76"/>
      <c r="L26" s="76"/>
      <c r="M26" s="76"/>
    </row>
    <row r="27" spans="1:13" s="2" customFormat="1" ht="16.5" customHeight="1">
      <c r="A27" s="92" t="s">
        <v>23</v>
      </c>
      <c r="B27" s="92"/>
      <c r="C27" s="92"/>
      <c r="D27" s="76" t="s">
        <v>295</v>
      </c>
      <c r="E27" s="76"/>
      <c r="F27" s="76"/>
      <c r="G27" s="76"/>
      <c r="H27" s="76"/>
      <c r="I27" s="76" t="s">
        <v>296</v>
      </c>
      <c r="J27" s="76"/>
      <c r="K27" s="76"/>
      <c r="L27" s="76"/>
      <c r="M27" s="76"/>
    </row>
    <row r="28" spans="1:13" s="2" customFormat="1" ht="16.2">
      <c r="A28" s="80" t="s">
        <v>28</v>
      </c>
      <c r="B28" s="80"/>
      <c r="C28" s="80"/>
      <c r="D28" s="87">
        <v>20141218</v>
      </c>
      <c r="E28" s="87"/>
      <c r="F28" s="87"/>
      <c r="G28" s="87"/>
      <c r="H28" s="87"/>
      <c r="I28" s="87">
        <v>20141218</v>
      </c>
      <c r="J28" s="87"/>
      <c r="K28" s="87"/>
      <c r="L28" s="87"/>
      <c r="M28" s="87"/>
    </row>
    <row r="29" spans="1:13">
      <c r="A29" s="37"/>
      <c r="B29" s="25"/>
      <c r="C29" s="25"/>
      <c r="D29" s="25"/>
      <c r="E29" s="25"/>
      <c r="F29" s="25"/>
      <c r="G29" s="25"/>
      <c r="H29" s="25"/>
      <c r="I29" s="25"/>
      <c r="J29" s="25"/>
      <c r="K29" s="25"/>
      <c r="L29" s="25"/>
      <c r="M29" s="38"/>
    </row>
    <row r="30" spans="1:13" ht="41.25" customHeight="1">
      <c r="A30" s="84" t="s">
        <v>6</v>
      </c>
      <c r="B30" s="85"/>
      <c r="C30" s="85"/>
      <c r="D30" s="85"/>
      <c r="E30" s="85"/>
      <c r="F30" s="85"/>
      <c r="G30" s="85"/>
      <c r="H30" s="85"/>
      <c r="I30" s="85"/>
      <c r="J30" s="85"/>
      <c r="K30" s="85"/>
      <c r="L30" s="85"/>
      <c r="M30" s="86"/>
    </row>
    <row r="31" spans="1:13">
      <c r="A31" s="77"/>
      <c r="B31" s="78"/>
      <c r="C31" s="78"/>
      <c r="D31" s="78"/>
      <c r="E31" s="78"/>
      <c r="F31" s="78"/>
      <c r="G31" s="78"/>
      <c r="H31" s="78"/>
      <c r="I31" s="78"/>
      <c r="J31" s="78"/>
      <c r="K31" s="78"/>
      <c r="L31" s="78"/>
      <c r="M31" s="79"/>
    </row>
  </sheetData>
  <sheetProtection password="F33E"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dataValidations count="1">
    <dataValidation type="list" allowBlank="1" promptTitle="填寫提示:" prompt="1. 請使用下拉選單,選擇所申請的產品別.&#10;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工作表2"/>
  <dimension ref="A1:I49"/>
  <sheetViews>
    <sheetView view="pageBreakPreview" zoomScaleSheetLayoutView="100" workbookViewId="0">
      <selection activeCell="A22" sqref="A22"/>
    </sheetView>
  </sheetViews>
  <sheetFormatPr defaultRowHeight="13.2"/>
  <cols>
    <col min="1" max="1" width="21" style="23" customWidth="1"/>
    <col min="2" max="3" width="9.33203125" style="23" customWidth="1"/>
    <col min="4" max="9" width="10.109375" style="23" customWidth="1"/>
  </cols>
  <sheetData>
    <row r="1" spans="1:9" ht="15.6">
      <c r="A1" s="112" t="s">
        <v>5</v>
      </c>
      <c r="B1" s="112"/>
      <c r="C1" s="112"/>
      <c r="D1" s="112"/>
      <c r="E1" s="112"/>
      <c r="F1" s="112"/>
      <c r="G1" s="112"/>
      <c r="H1" s="112"/>
      <c r="I1" s="112"/>
    </row>
    <row r="2" spans="1:9" ht="31.2">
      <c r="A2" s="32" t="s">
        <v>147</v>
      </c>
      <c r="B2" s="112" t="s">
        <v>146</v>
      </c>
      <c r="C2" s="112"/>
      <c r="D2" s="112" t="s">
        <v>145</v>
      </c>
      <c r="E2" s="112"/>
      <c r="F2" s="112"/>
      <c r="G2" s="112"/>
      <c r="H2" s="112"/>
      <c r="I2" s="112"/>
    </row>
    <row r="3" spans="1:9" ht="15">
      <c r="A3" s="31" t="s">
        <v>150</v>
      </c>
      <c r="B3" s="116" t="s">
        <v>149</v>
      </c>
      <c r="C3" s="116"/>
      <c r="D3" s="115" t="s">
        <v>148</v>
      </c>
      <c r="E3" s="115"/>
      <c r="F3" s="115"/>
      <c r="G3" s="115"/>
      <c r="H3" s="115"/>
      <c r="I3" s="115"/>
    </row>
    <row r="4" spans="1:9" ht="15">
      <c r="A4" s="31" t="s">
        <v>266</v>
      </c>
      <c r="B4" s="116" t="s">
        <v>149</v>
      </c>
      <c r="C4" s="116"/>
      <c r="D4" s="115" t="s">
        <v>239</v>
      </c>
      <c r="E4" s="115"/>
      <c r="F4" s="115"/>
      <c r="G4" s="115"/>
      <c r="H4" s="115"/>
      <c r="I4" s="115"/>
    </row>
    <row r="5" spans="1:9" ht="15">
      <c r="A5" s="72" t="s">
        <v>277</v>
      </c>
      <c r="B5" s="116" t="s">
        <v>278</v>
      </c>
      <c r="C5" s="116"/>
      <c r="D5" s="115" t="s">
        <v>279</v>
      </c>
      <c r="E5" s="115"/>
      <c r="F5" s="115"/>
      <c r="G5" s="115"/>
      <c r="H5" s="115"/>
      <c r="I5" s="115"/>
    </row>
    <row r="6" spans="1:9" ht="15">
      <c r="A6" s="33"/>
      <c r="B6" s="113"/>
      <c r="C6" s="113"/>
      <c r="D6" s="114"/>
      <c r="E6" s="114"/>
      <c r="F6" s="114"/>
      <c r="G6" s="114"/>
      <c r="H6" s="114"/>
      <c r="I6" s="114"/>
    </row>
    <row r="7" spans="1:9" ht="15">
      <c r="A7" s="33"/>
      <c r="B7" s="113"/>
      <c r="C7" s="113"/>
      <c r="D7" s="114"/>
      <c r="E7" s="114"/>
      <c r="F7" s="114"/>
      <c r="G7" s="114"/>
      <c r="H7" s="114"/>
      <c r="I7" s="114"/>
    </row>
    <row r="8" spans="1:9" ht="15">
      <c r="A8" s="33"/>
      <c r="B8" s="113"/>
      <c r="C8" s="113"/>
      <c r="D8" s="114"/>
      <c r="E8" s="114"/>
      <c r="F8" s="114"/>
      <c r="G8" s="114"/>
      <c r="H8" s="114"/>
      <c r="I8" s="114"/>
    </row>
    <row r="9" spans="1:9" ht="15">
      <c r="A9" s="33"/>
      <c r="B9" s="113"/>
      <c r="C9" s="113"/>
      <c r="D9" s="114"/>
      <c r="E9" s="114"/>
      <c r="F9" s="114"/>
      <c r="G9" s="114"/>
      <c r="H9" s="114"/>
      <c r="I9" s="114"/>
    </row>
    <row r="10" spans="1:9" ht="15">
      <c r="A10" s="33"/>
      <c r="B10" s="113"/>
      <c r="C10" s="113"/>
      <c r="D10" s="114"/>
      <c r="E10" s="114"/>
      <c r="F10" s="114"/>
      <c r="G10" s="114"/>
      <c r="H10" s="114"/>
      <c r="I10" s="114"/>
    </row>
    <row r="11" spans="1:9" ht="15">
      <c r="A11" s="33"/>
      <c r="B11" s="113"/>
      <c r="C11" s="113"/>
      <c r="D11" s="114"/>
      <c r="E11" s="114"/>
      <c r="F11" s="114"/>
      <c r="G11" s="114"/>
      <c r="H11" s="114"/>
      <c r="I11" s="114"/>
    </row>
    <row r="12" spans="1:9" ht="15">
      <c r="A12" s="33"/>
      <c r="B12" s="113"/>
      <c r="C12" s="113"/>
      <c r="D12" s="114"/>
      <c r="E12" s="114"/>
      <c r="F12" s="114"/>
      <c r="G12" s="114"/>
      <c r="H12" s="114"/>
      <c r="I12" s="114"/>
    </row>
    <row r="13" spans="1:9" ht="15">
      <c r="A13" s="33"/>
      <c r="B13" s="113"/>
      <c r="C13" s="113"/>
      <c r="D13" s="114"/>
      <c r="E13" s="114"/>
      <c r="F13" s="114"/>
      <c r="G13" s="114"/>
      <c r="H13" s="114"/>
      <c r="I13" s="114"/>
    </row>
    <row r="14" spans="1:9" ht="15">
      <c r="A14" s="33"/>
      <c r="B14" s="113"/>
      <c r="C14" s="113"/>
      <c r="D14" s="114"/>
      <c r="E14" s="114"/>
      <c r="F14" s="114"/>
      <c r="G14" s="114"/>
      <c r="H14" s="114"/>
      <c r="I14" s="114"/>
    </row>
    <row r="15" spans="1:9" ht="15">
      <c r="A15" s="33"/>
      <c r="B15" s="113"/>
      <c r="C15" s="113"/>
      <c r="D15" s="114"/>
      <c r="E15" s="114"/>
      <c r="F15" s="114"/>
      <c r="G15" s="114"/>
      <c r="H15" s="114"/>
      <c r="I15" s="114"/>
    </row>
    <row r="16" spans="1:9" ht="15">
      <c r="A16" s="33"/>
      <c r="B16" s="113"/>
      <c r="C16" s="113"/>
      <c r="D16" s="114"/>
      <c r="E16" s="114"/>
      <c r="F16" s="114"/>
      <c r="G16" s="114"/>
      <c r="H16" s="114"/>
      <c r="I16" s="114"/>
    </row>
    <row r="17" spans="1:9" ht="15">
      <c r="A17" s="33"/>
      <c r="B17" s="113"/>
      <c r="C17" s="113"/>
      <c r="D17" s="114"/>
      <c r="E17" s="114"/>
      <c r="F17" s="114"/>
      <c r="G17" s="114"/>
      <c r="H17" s="114"/>
      <c r="I17" s="114"/>
    </row>
    <row r="18" spans="1:9" ht="15">
      <c r="A18" s="33"/>
      <c r="B18" s="113"/>
      <c r="C18" s="113"/>
      <c r="D18" s="114"/>
      <c r="E18" s="114"/>
      <c r="F18" s="114"/>
      <c r="G18" s="114"/>
      <c r="H18" s="114"/>
      <c r="I18" s="114"/>
    </row>
    <row r="19" spans="1:9" ht="15">
      <c r="A19" s="33"/>
      <c r="B19" s="113"/>
      <c r="C19" s="113"/>
      <c r="D19" s="114"/>
      <c r="E19" s="114"/>
      <c r="F19" s="114"/>
      <c r="G19" s="114"/>
      <c r="H19" s="114"/>
      <c r="I19" s="114"/>
    </row>
    <row r="20" spans="1:9" ht="15">
      <c r="A20" s="33"/>
      <c r="B20" s="113"/>
      <c r="C20" s="113"/>
      <c r="D20" s="114"/>
      <c r="E20" s="114"/>
      <c r="F20" s="114"/>
      <c r="G20" s="114"/>
      <c r="H20" s="114"/>
      <c r="I20" s="114"/>
    </row>
    <row r="21" spans="1:9" ht="15">
      <c r="A21" s="33"/>
      <c r="B21" s="113"/>
      <c r="C21" s="113"/>
      <c r="D21" s="114"/>
      <c r="E21" s="114"/>
      <c r="F21" s="114"/>
      <c r="G21" s="114"/>
      <c r="H21" s="114"/>
      <c r="I21" s="114"/>
    </row>
    <row r="22" spans="1:9" ht="15">
      <c r="A22" s="33"/>
      <c r="B22" s="113"/>
      <c r="C22" s="113"/>
      <c r="D22" s="114"/>
      <c r="E22" s="114"/>
      <c r="F22" s="114"/>
      <c r="G22" s="114"/>
      <c r="H22" s="114"/>
      <c r="I22" s="114"/>
    </row>
    <row r="23" spans="1:9" ht="15">
      <c r="A23" s="33"/>
      <c r="B23" s="113"/>
      <c r="C23" s="113"/>
      <c r="D23" s="114"/>
      <c r="E23" s="114"/>
      <c r="F23" s="114"/>
      <c r="G23" s="114"/>
      <c r="H23" s="114"/>
      <c r="I23" s="114"/>
    </row>
    <row r="24" spans="1:9" ht="15">
      <c r="A24" s="33"/>
      <c r="B24" s="113"/>
      <c r="C24" s="113"/>
      <c r="D24" s="114"/>
      <c r="E24" s="114"/>
      <c r="F24" s="114"/>
      <c r="G24" s="114"/>
      <c r="H24" s="114"/>
      <c r="I24" s="114"/>
    </row>
    <row r="25" spans="1:9" ht="15">
      <c r="A25" s="33"/>
      <c r="B25" s="113"/>
      <c r="C25" s="113"/>
      <c r="D25" s="114"/>
      <c r="E25" s="114"/>
      <c r="F25" s="114"/>
      <c r="G25" s="114"/>
      <c r="H25" s="114"/>
      <c r="I25" s="114"/>
    </row>
    <row r="26" spans="1:9" ht="15">
      <c r="A26" s="33"/>
      <c r="B26" s="113"/>
      <c r="C26" s="113"/>
      <c r="D26" s="114"/>
      <c r="E26" s="114"/>
      <c r="F26" s="114"/>
      <c r="G26" s="114"/>
      <c r="H26" s="114"/>
      <c r="I26" s="114"/>
    </row>
    <row r="27" spans="1:9" ht="15">
      <c r="A27" s="33"/>
      <c r="B27" s="113"/>
      <c r="C27" s="113"/>
      <c r="D27" s="114"/>
      <c r="E27" s="114"/>
      <c r="F27" s="114"/>
      <c r="G27" s="114"/>
      <c r="H27" s="114"/>
      <c r="I27" s="114"/>
    </row>
    <row r="28" spans="1:9" ht="15">
      <c r="A28" s="33"/>
      <c r="B28" s="113"/>
      <c r="C28" s="113"/>
      <c r="D28" s="114"/>
      <c r="E28" s="114"/>
      <c r="F28" s="114"/>
      <c r="G28" s="114"/>
      <c r="H28" s="114"/>
      <c r="I28" s="114"/>
    </row>
    <row r="29" spans="1:9" ht="15">
      <c r="A29" s="33"/>
      <c r="B29" s="113"/>
      <c r="C29" s="113"/>
      <c r="D29" s="114"/>
      <c r="E29" s="114"/>
      <c r="F29" s="114"/>
      <c r="G29" s="114"/>
      <c r="H29" s="114"/>
      <c r="I29" s="114"/>
    </row>
    <row r="30" spans="1:9" ht="15">
      <c r="A30" s="33"/>
      <c r="B30" s="113"/>
      <c r="C30" s="113"/>
      <c r="D30" s="114"/>
      <c r="E30" s="114"/>
      <c r="F30" s="114"/>
      <c r="G30" s="114"/>
      <c r="H30" s="114"/>
      <c r="I30" s="114"/>
    </row>
    <row r="31" spans="1:9" ht="15">
      <c r="A31" s="33"/>
      <c r="B31" s="113"/>
      <c r="C31" s="113"/>
      <c r="D31" s="114"/>
      <c r="E31" s="114"/>
      <c r="F31" s="114"/>
      <c r="G31" s="114"/>
      <c r="H31" s="114"/>
      <c r="I31" s="114"/>
    </row>
    <row r="32" spans="1:9" ht="15">
      <c r="A32" s="33"/>
      <c r="B32" s="113"/>
      <c r="C32" s="113"/>
      <c r="D32" s="114"/>
      <c r="E32" s="114"/>
      <c r="F32" s="114"/>
      <c r="G32" s="114"/>
      <c r="H32" s="114"/>
      <c r="I32" s="114"/>
    </row>
    <row r="33" spans="1:9" ht="15">
      <c r="A33" s="33"/>
      <c r="B33" s="113"/>
      <c r="C33" s="113"/>
      <c r="D33" s="114"/>
      <c r="E33" s="114"/>
      <c r="F33" s="114"/>
      <c r="G33" s="114"/>
      <c r="H33" s="114"/>
      <c r="I33" s="114"/>
    </row>
    <row r="34" spans="1:9" ht="15">
      <c r="A34" s="33"/>
      <c r="B34" s="113"/>
      <c r="C34" s="113"/>
      <c r="D34" s="114"/>
      <c r="E34" s="114"/>
      <c r="F34" s="114"/>
      <c r="G34" s="114"/>
      <c r="H34" s="114"/>
      <c r="I34" s="114"/>
    </row>
    <row r="35" spans="1:9" ht="15">
      <c r="A35" s="33"/>
      <c r="B35" s="113"/>
      <c r="C35" s="113"/>
      <c r="D35" s="114"/>
      <c r="E35" s="114"/>
      <c r="F35" s="114"/>
      <c r="G35" s="114"/>
      <c r="H35" s="114"/>
      <c r="I35" s="114"/>
    </row>
    <row r="36" spans="1:9" ht="15">
      <c r="A36" s="33"/>
      <c r="B36" s="113"/>
      <c r="C36" s="113"/>
      <c r="D36" s="114"/>
      <c r="E36" s="114"/>
      <c r="F36" s="114"/>
      <c r="G36" s="114"/>
      <c r="H36" s="114"/>
      <c r="I36" s="114"/>
    </row>
    <row r="37" spans="1:9" ht="15">
      <c r="A37" s="33"/>
      <c r="B37" s="113"/>
      <c r="C37" s="113"/>
      <c r="D37" s="114"/>
      <c r="E37" s="114"/>
      <c r="F37" s="114"/>
      <c r="G37" s="114"/>
      <c r="H37" s="114"/>
      <c r="I37" s="114"/>
    </row>
    <row r="38" spans="1:9" ht="15">
      <c r="A38" s="33"/>
      <c r="B38" s="113"/>
      <c r="C38" s="113"/>
      <c r="D38" s="114"/>
      <c r="E38" s="114"/>
      <c r="F38" s="114"/>
      <c r="G38" s="114"/>
      <c r="H38" s="114"/>
      <c r="I38" s="114"/>
    </row>
    <row r="39" spans="1:9" ht="15">
      <c r="A39" s="33"/>
      <c r="B39" s="113"/>
      <c r="C39" s="113"/>
      <c r="D39" s="114"/>
      <c r="E39" s="114"/>
      <c r="F39" s="114"/>
      <c r="G39" s="114"/>
      <c r="H39" s="114"/>
      <c r="I39" s="114"/>
    </row>
    <row r="40" spans="1:9" ht="15">
      <c r="A40" s="33"/>
      <c r="B40" s="113"/>
      <c r="C40" s="113"/>
      <c r="D40" s="114"/>
      <c r="E40" s="114"/>
      <c r="F40" s="114"/>
      <c r="G40" s="114"/>
      <c r="H40" s="114"/>
      <c r="I40" s="114"/>
    </row>
    <row r="41" spans="1:9" ht="15">
      <c r="A41" s="33"/>
      <c r="B41" s="113"/>
      <c r="C41" s="113"/>
      <c r="D41" s="114"/>
      <c r="E41" s="114"/>
      <c r="F41" s="114"/>
      <c r="G41" s="114"/>
      <c r="H41" s="114"/>
      <c r="I41" s="114"/>
    </row>
    <row r="42" spans="1:9" ht="15">
      <c r="A42" s="33"/>
      <c r="B42" s="113"/>
      <c r="C42" s="113"/>
      <c r="D42" s="114"/>
      <c r="E42" s="114"/>
      <c r="F42" s="114"/>
      <c r="G42" s="114"/>
      <c r="H42" s="114"/>
      <c r="I42" s="114"/>
    </row>
    <row r="43" spans="1:9" ht="15">
      <c r="A43" s="33"/>
      <c r="B43" s="113"/>
      <c r="C43" s="113"/>
      <c r="D43" s="114"/>
      <c r="E43" s="114"/>
      <c r="F43" s="114"/>
      <c r="G43" s="114"/>
      <c r="H43" s="114"/>
      <c r="I43" s="114"/>
    </row>
    <row r="44" spans="1:9" ht="15">
      <c r="A44" s="33"/>
      <c r="B44" s="113"/>
      <c r="C44" s="113"/>
      <c r="D44" s="114"/>
      <c r="E44" s="114"/>
      <c r="F44" s="114"/>
      <c r="G44" s="114"/>
      <c r="H44" s="114"/>
      <c r="I44" s="114"/>
    </row>
    <row r="45" spans="1:9" ht="15">
      <c r="A45" s="33"/>
      <c r="B45" s="113"/>
      <c r="C45" s="113"/>
      <c r="D45" s="114"/>
      <c r="E45" s="114"/>
      <c r="F45" s="114"/>
      <c r="G45" s="114"/>
      <c r="H45" s="114"/>
      <c r="I45" s="114"/>
    </row>
    <row r="46" spans="1:9" ht="15">
      <c r="A46" s="33"/>
      <c r="B46" s="113"/>
      <c r="C46" s="113"/>
      <c r="D46" s="114"/>
      <c r="E46" s="114"/>
      <c r="F46" s="114"/>
      <c r="G46" s="114"/>
      <c r="H46" s="114"/>
      <c r="I46" s="114"/>
    </row>
    <row r="47" spans="1:9" ht="15">
      <c r="A47" s="34"/>
      <c r="B47" s="113"/>
      <c r="C47" s="113"/>
      <c r="D47" s="114"/>
      <c r="E47" s="114"/>
      <c r="F47" s="114"/>
      <c r="G47" s="114"/>
      <c r="H47" s="114"/>
      <c r="I47" s="114"/>
    </row>
    <row r="48" spans="1:9" ht="15">
      <c r="A48" s="34"/>
      <c r="B48" s="113"/>
      <c r="C48" s="113"/>
      <c r="D48" s="114"/>
      <c r="E48" s="114"/>
      <c r="F48" s="114"/>
      <c r="G48" s="114"/>
      <c r="H48" s="114"/>
      <c r="I48" s="114"/>
    </row>
    <row r="49" spans="1:9" ht="15">
      <c r="A49" s="34"/>
      <c r="B49" s="113"/>
      <c r="C49" s="113"/>
      <c r="D49" s="114"/>
      <c r="E49" s="114"/>
      <c r="F49" s="114"/>
      <c r="G49" s="114"/>
      <c r="H49" s="114"/>
      <c r="I49" s="114"/>
    </row>
  </sheetData>
  <sheetProtection password="F33E" sheet="1" objects="1" scenarios="1" formatCells="0" formatColumns="0" formatRows="0" selectLockedCells="1"/>
  <mergeCells count="97">
    <mergeCell ref="B49:C49"/>
    <mergeCell ref="D49:I49"/>
    <mergeCell ref="B41:C41"/>
    <mergeCell ref="D41:I41"/>
    <mergeCell ref="B42:C42"/>
    <mergeCell ref="D42:I42"/>
    <mergeCell ref="B47:C47"/>
    <mergeCell ref="D47:I47"/>
    <mergeCell ref="B45:C45"/>
    <mergeCell ref="D45:I45"/>
    <mergeCell ref="B46:C46"/>
    <mergeCell ref="D46:I46"/>
    <mergeCell ref="B43:C43"/>
    <mergeCell ref="D43:I43"/>
    <mergeCell ref="B40:C40"/>
    <mergeCell ref="D40:I40"/>
    <mergeCell ref="B48:C48"/>
    <mergeCell ref="D48:I48"/>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工作表4"/>
  <dimension ref="A1:S73"/>
  <sheetViews>
    <sheetView view="pageBreakPreview" zoomScaleSheetLayoutView="100" workbookViewId="0">
      <selection activeCell="E72" sqref="E72:N72"/>
    </sheetView>
  </sheetViews>
  <sheetFormatPr defaultColWidth="9.109375" defaultRowHeight="15.6"/>
  <cols>
    <col min="1" max="2" width="8.6640625" style="22" customWidth="1"/>
    <col min="3" max="3" width="5.109375" style="22" customWidth="1"/>
    <col min="4" max="4" width="8.6640625" style="22" customWidth="1"/>
    <col min="5" max="6" width="6.6640625" style="22" customWidth="1"/>
    <col min="7" max="7" width="6.88671875" style="22" customWidth="1"/>
    <col min="8" max="14" width="6.6640625" style="22" customWidth="1"/>
    <col min="15" max="18" width="0" style="14" hidden="1" customWidth="1"/>
    <col min="19" max="19" width="9.109375" style="14"/>
    <col min="20" max="16384" width="9.109375" style="1"/>
  </cols>
  <sheetData>
    <row r="1" spans="1:14">
      <c r="A1" s="168" t="s">
        <v>15</v>
      </c>
      <c r="B1" s="169"/>
      <c r="C1" s="169"/>
      <c r="D1" s="169"/>
      <c r="E1" s="169"/>
      <c r="F1" s="169"/>
      <c r="G1" s="169"/>
      <c r="H1" s="169"/>
      <c r="I1" s="169"/>
      <c r="J1" s="169"/>
      <c r="K1" s="169"/>
      <c r="L1" s="169"/>
      <c r="M1" s="169"/>
      <c r="N1" s="170"/>
    </row>
    <row r="2" spans="1:14">
      <c r="A2" s="171" t="s">
        <v>16</v>
      </c>
      <c r="B2" s="172"/>
      <c r="C2" s="172"/>
      <c r="D2" s="172"/>
      <c r="E2" s="172"/>
      <c r="F2" s="172"/>
      <c r="G2" s="172"/>
      <c r="H2" s="172"/>
      <c r="I2" s="172"/>
      <c r="J2" s="172"/>
      <c r="K2" s="172"/>
      <c r="L2" s="172"/>
      <c r="M2" s="172"/>
      <c r="N2" s="173"/>
    </row>
    <row r="3" spans="1:14" ht="16.5" customHeight="1">
      <c r="A3" s="174" t="s">
        <v>11</v>
      </c>
      <c r="B3" s="174"/>
      <c r="C3" s="174"/>
      <c r="D3" s="175" t="s">
        <v>12</v>
      </c>
      <c r="E3" s="175"/>
      <c r="F3" s="175"/>
      <c r="G3" s="175"/>
      <c r="H3" s="175"/>
      <c r="I3" s="175"/>
      <c r="J3" s="175"/>
      <c r="K3" s="175"/>
      <c r="L3" s="175"/>
      <c r="M3" s="175"/>
      <c r="N3" s="175"/>
    </row>
    <row r="4" spans="1:14" ht="34.5" customHeight="1">
      <c r="A4" s="174" t="s">
        <v>0</v>
      </c>
      <c r="B4" s="174"/>
      <c r="C4" s="174"/>
      <c r="D4" s="175"/>
      <c r="E4" s="175"/>
      <c r="F4" s="175"/>
      <c r="G4" s="175"/>
      <c r="H4" s="175"/>
      <c r="I4" s="175"/>
      <c r="J4" s="175"/>
      <c r="K4" s="175"/>
      <c r="L4" s="175"/>
      <c r="M4" s="175"/>
      <c r="N4" s="175"/>
    </row>
    <row r="5" spans="1:14" ht="28.5" customHeight="1">
      <c r="A5" s="174" t="s">
        <v>1</v>
      </c>
      <c r="B5" s="174"/>
      <c r="C5" s="174"/>
      <c r="D5" s="175" t="s">
        <v>4</v>
      </c>
      <c r="E5" s="175"/>
      <c r="F5" s="175"/>
      <c r="G5" s="175"/>
      <c r="H5" s="175"/>
      <c r="I5" s="175"/>
      <c r="J5" s="175"/>
      <c r="K5" s="175"/>
      <c r="L5" s="175"/>
      <c r="M5" s="175"/>
      <c r="N5" s="175"/>
    </row>
    <row r="6" spans="1:14" ht="16.5" customHeight="1">
      <c r="A6" s="174" t="s">
        <v>2</v>
      </c>
      <c r="B6" s="174"/>
      <c r="C6" s="174"/>
      <c r="D6" s="191" t="s">
        <v>13</v>
      </c>
      <c r="E6" s="191"/>
      <c r="F6" s="191"/>
      <c r="G6" s="191"/>
      <c r="H6" s="191"/>
      <c r="I6" s="191"/>
      <c r="J6" s="191"/>
      <c r="K6" s="191"/>
      <c r="L6" s="191"/>
      <c r="M6" s="191"/>
      <c r="N6" s="191"/>
    </row>
    <row r="7" spans="1:14" ht="16.5" customHeight="1">
      <c r="A7" s="174" t="s">
        <v>14</v>
      </c>
      <c r="B7" s="174"/>
      <c r="C7" s="174"/>
      <c r="D7" s="191" t="s">
        <v>3</v>
      </c>
      <c r="E7" s="191"/>
      <c r="F7" s="191"/>
      <c r="G7" s="191"/>
      <c r="H7" s="191"/>
      <c r="I7" s="191"/>
      <c r="J7" s="191"/>
      <c r="K7" s="191"/>
      <c r="L7" s="191"/>
      <c r="M7" s="191"/>
      <c r="N7" s="191"/>
    </row>
    <row r="8" spans="1:14" ht="16.5" customHeight="1">
      <c r="A8" s="174" t="s">
        <v>17</v>
      </c>
      <c r="B8" s="174"/>
      <c r="C8" s="174"/>
      <c r="D8" s="192" t="s">
        <v>18</v>
      </c>
      <c r="E8" s="192"/>
      <c r="F8" s="192"/>
      <c r="G8" s="192"/>
      <c r="H8" s="192"/>
      <c r="I8" s="192"/>
      <c r="J8" s="192"/>
      <c r="K8" s="192"/>
      <c r="L8" s="192"/>
      <c r="M8" s="192"/>
      <c r="N8" s="192"/>
    </row>
    <row r="9" spans="1:14" ht="16.5" customHeight="1">
      <c r="A9" s="174" t="s">
        <v>104</v>
      </c>
      <c r="B9" s="174"/>
      <c r="C9" s="174"/>
      <c r="D9" s="193" t="s">
        <v>105</v>
      </c>
      <c r="E9" s="193"/>
      <c r="F9" s="193"/>
      <c r="G9" s="193"/>
      <c r="H9" s="193"/>
      <c r="I9" s="193"/>
      <c r="J9" s="193"/>
      <c r="K9" s="193"/>
      <c r="L9" s="193"/>
      <c r="M9" s="193"/>
      <c r="N9" s="193"/>
    </row>
    <row r="10" spans="1:14" ht="16.5" customHeight="1">
      <c r="A10" s="176" t="s">
        <v>22</v>
      </c>
      <c r="B10" s="177"/>
      <c r="C10" s="177"/>
      <c r="D10" s="177"/>
      <c r="E10" s="177"/>
      <c r="F10" s="177"/>
      <c r="G10" s="177"/>
      <c r="H10" s="177"/>
      <c r="I10" s="177"/>
      <c r="J10" s="177"/>
      <c r="K10" s="177"/>
      <c r="L10" s="177"/>
      <c r="M10" s="177"/>
      <c r="N10" s="178"/>
    </row>
    <row r="11" spans="1:14" ht="16.5" customHeight="1">
      <c r="A11" s="179"/>
      <c r="B11" s="180"/>
      <c r="C11" s="180"/>
      <c r="D11" s="180"/>
      <c r="E11" s="180"/>
      <c r="F11" s="180"/>
      <c r="G11" s="180"/>
      <c r="H11" s="180"/>
      <c r="I11" s="180"/>
      <c r="J11" s="180"/>
      <c r="K11" s="180"/>
      <c r="L11" s="180"/>
      <c r="M11" s="180"/>
      <c r="N11" s="181"/>
    </row>
    <row r="12" spans="1:14" ht="16.5" customHeight="1">
      <c r="A12" s="182"/>
      <c r="B12" s="183"/>
      <c r="C12" s="183"/>
      <c r="D12" s="183"/>
      <c r="E12" s="183"/>
      <c r="F12" s="183"/>
      <c r="G12" s="183"/>
      <c r="H12" s="183"/>
      <c r="I12" s="183"/>
      <c r="J12" s="183"/>
      <c r="K12" s="183"/>
      <c r="L12" s="183"/>
      <c r="M12" s="183"/>
      <c r="N12" s="184"/>
    </row>
    <row r="13" spans="1:14" ht="16.5" customHeight="1">
      <c r="A13" s="182"/>
      <c r="B13" s="183"/>
      <c r="C13" s="183"/>
      <c r="D13" s="183"/>
      <c r="E13" s="183"/>
      <c r="F13" s="183"/>
      <c r="G13" s="183"/>
      <c r="H13" s="183"/>
      <c r="I13" s="183"/>
      <c r="J13" s="183"/>
      <c r="K13" s="183"/>
      <c r="L13" s="183"/>
      <c r="M13" s="183"/>
      <c r="N13" s="184"/>
    </row>
    <row r="14" spans="1:14" ht="16.5" customHeight="1">
      <c r="A14" s="182"/>
      <c r="B14" s="183"/>
      <c r="C14" s="183"/>
      <c r="D14" s="183"/>
      <c r="E14" s="183"/>
      <c r="F14" s="183"/>
      <c r="G14" s="183"/>
      <c r="H14" s="183"/>
      <c r="I14" s="183"/>
      <c r="J14" s="183"/>
      <c r="K14" s="183"/>
      <c r="L14" s="183"/>
      <c r="M14" s="183"/>
      <c r="N14" s="184"/>
    </row>
    <row r="15" spans="1:14" ht="16.5" customHeight="1">
      <c r="A15" s="182"/>
      <c r="B15" s="183"/>
      <c r="C15" s="183"/>
      <c r="D15" s="183"/>
      <c r="E15" s="183"/>
      <c r="F15" s="183"/>
      <c r="G15" s="183"/>
      <c r="H15" s="183"/>
      <c r="I15" s="183"/>
      <c r="J15" s="183"/>
      <c r="K15" s="183"/>
      <c r="L15" s="183"/>
      <c r="M15" s="183"/>
      <c r="N15" s="184"/>
    </row>
    <row r="16" spans="1:14" ht="16.5" customHeight="1">
      <c r="A16" s="182"/>
      <c r="B16" s="183"/>
      <c r="C16" s="183"/>
      <c r="D16" s="183"/>
      <c r="E16" s="183"/>
      <c r="F16" s="183"/>
      <c r="G16" s="183"/>
      <c r="H16" s="183"/>
      <c r="I16" s="183"/>
      <c r="J16" s="183"/>
      <c r="K16" s="183"/>
      <c r="L16" s="183"/>
      <c r="M16" s="183"/>
      <c r="N16" s="184"/>
    </row>
    <row r="17" spans="1:14" ht="16.5" customHeight="1">
      <c r="A17" s="182"/>
      <c r="B17" s="183"/>
      <c r="C17" s="183"/>
      <c r="D17" s="183"/>
      <c r="E17" s="183"/>
      <c r="F17" s="183"/>
      <c r="G17" s="183"/>
      <c r="H17" s="183"/>
      <c r="I17" s="183"/>
      <c r="J17" s="183"/>
      <c r="K17" s="183"/>
      <c r="L17" s="183"/>
      <c r="M17" s="183"/>
      <c r="N17" s="184"/>
    </row>
    <row r="18" spans="1:14" ht="16.5" customHeight="1">
      <c r="A18" s="182"/>
      <c r="B18" s="183"/>
      <c r="C18" s="183"/>
      <c r="D18" s="183"/>
      <c r="E18" s="183"/>
      <c r="F18" s="183"/>
      <c r="G18" s="183"/>
      <c r="H18" s="183"/>
      <c r="I18" s="183"/>
      <c r="J18" s="183"/>
      <c r="K18" s="183"/>
      <c r="L18" s="183"/>
      <c r="M18" s="183"/>
      <c r="N18" s="184"/>
    </row>
    <row r="19" spans="1:14" ht="16.5" customHeight="1">
      <c r="A19" s="182"/>
      <c r="B19" s="183"/>
      <c r="C19" s="183"/>
      <c r="D19" s="183"/>
      <c r="E19" s="183"/>
      <c r="F19" s="183"/>
      <c r="G19" s="183"/>
      <c r="H19" s="183"/>
      <c r="I19" s="183"/>
      <c r="J19" s="183"/>
      <c r="K19" s="183"/>
      <c r="L19" s="183"/>
      <c r="M19" s="183"/>
      <c r="N19" s="184"/>
    </row>
    <row r="20" spans="1:14" ht="16.5" customHeight="1">
      <c r="A20" s="182"/>
      <c r="B20" s="183"/>
      <c r="C20" s="183"/>
      <c r="D20" s="183"/>
      <c r="E20" s="183"/>
      <c r="F20" s="183"/>
      <c r="G20" s="183"/>
      <c r="H20" s="183"/>
      <c r="I20" s="183"/>
      <c r="J20" s="183"/>
      <c r="K20" s="183"/>
      <c r="L20" s="183"/>
      <c r="M20" s="183"/>
      <c r="N20" s="184"/>
    </row>
    <row r="21" spans="1:14" ht="16.5" customHeight="1">
      <c r="A21" s="182"/>
      <c r="B21" s="183"/>
      <c r="C21" s="183"/>
      <c r="D21" s="183"/>
      <c r="E21" s="183"/>
      <c r="F21" s="183"/>
      <c r="G21" s="183"/>
      <c r="H21" s="183"/>
      <c r="I21" s="183"/>
      <c r="J21" s="183"/>
      <c r="K21" s="183"/>
      <c r="L21" s="183"/>
      <c r="M21" s="183"/>
      <c r="N21" s="184"/>
    </row>
    <row r="22" spans="1:14" ht="16.5" customHeight="1">
      <c r="A22" s="182"/>
      <c r="B22" s="183"/>
      <c r="C22" s="183"/>
      <c r="D22" s="183"/>
      <c r="E22" s="183"/>
      <c r="F22" s="183"/>
      <c r="G22" s="183"/>
      <c r="H22" s="183"/>
      <c r="I22" s="183"/>
      <c r="J22" s="183"/>
      <c r="K22" s="183"/>
      <c r="L22" s="183"/>
      <c r="M22" s="183"/>
      <c r="N22" s="184"/>
    </row>
    <row r="23" spans="1:14" ht="16.5" customHeight="1">
      <c r="A23" s="182"/>
      <c r="B23" s="183"/>
      <c r="C23" s="183"/>
      <c r="D23" s="183"/>
      <c r="E23" s="183"/>
      <c r="F23" s="183"/>
      <c r="G23" s="183"/>
      <c r="H23" s="183"/>
      <c r="I23" s="183"/>
      <c r="J23" s="183"/>
      <c r="K23" s="183"/>
      <c r="L23" s="183"/>
      <c r="M23" s="183"/>
      <c r="N23" s="184"/>
    </row>
    <row r="24" spans="1:14" ht="16.5" customHeight="1">
      <c r="A24" s="182"/>
      <c r="B24" s="183"/>
      <c r="C24" s="183"/>
      <c r="D24" s="183"/>
      <c r="E24" s="183"/>
      <c r="F24" s="183"/>
      <c r="G24" s="183"/>
      <c r="H24" s="183"/>
      <c r="I24" s="183"/>
      <c r="J24" s="183"/>
      <c r="K24" s="183"/>
      <c r="L24" s="183"/>
      <c r="M24" s="183"/>
      <c r="N24" s="184"/>
    </row>
    <row r="25" spans="1:14" ht="16.5" customHeight="1">
      <c r="A25" s="182"/>
      <c r="B25" s="183"/>
      <c r="C25" s="183"/>
      <c r="D25" s="183"/>
      <c r="E25" s="183"/>
      <c r="F25" s="183"/>
      <c r="G25" s="183"/>
      <c r="H25" s="183"/>
      <c r="I25" s="183"/>
      <c r="J25" s="183"/>
      <c r="K25" s="183"/>
      <c r="L25" s="183"/>
      <c r="M25" s="183"/>
      <c r="N25" s="184"/>
    </row>
    <row r="26" spans="1:14" ht="16.5" customHeight="1">
      <c r="A26" s="182"/>
      <c r="B26" s="183"/>
      <c r="C26" s="183"/>
      <c r="D26" s="183"/>
      <c r="E26" s="183"/>
      <c r="F26" s="183"/>
      <c r="G26" s="183"/>
      <c r="H26" s="183"/>
      <c r="I26" s="183"/>
      <c r="J26" s="183"/>
      <c r="K26" s="183"/>
      <c r="L26" s="183"/>
      <c r="M26" s="183"/>
      <c r="N26" s="184"/>
    </row>
    <row r="27" spans="1:14" ht="16.5" customHeight="1">
      <c r="A27" s="182"/>
      <c r="B27" s="183"/>
      <c r="C27" s="183"/>
      <c r="D27" s="183"/>
      <c r="E27" s="183"/>
      <c r="F27" s="183"/>
      <c r="G27" s="183"/>
      <c r="H27" s="183"/>
      <c r="I27" s="183"/>
      <c r="J27" s="183"/>
      <c r="K27" s="183"/>
      <c r="L27" s="183"/>
      <c r="M27" s="183"/>
      <c r="N27" s="184"/>
    </row>
    <row r="28" spans="1:14" ht="16.5" customHeight="1">
      <c r="A28" s="182"/>
      <c r="B28" s="183"/>
      <c r="C28" s="183"/>
      <c r="D28" s="183"/>
      <c r="E28" s="183"/>
      <c r="F28" s="183"/>
      <c r="G28" s="183"/>
      <c r="H28" s="183"/>
      <c r="I28" s="183"/>
      <c r="J28" s="183"/>
      <c r="K28" s="183"/>
      <c r="L28" s="183"/>
      <c r="M28" s="183"/>
      <c r="N28" s="184"/>
    </row>
    <row r="29" spans="1:14" ht="16.5" customHeight="1">
      <c r="A29" s="182"/>
      <c r="B29" s="183"/>
      <c r="C29" s="183"/>
      <c r="D29" s="183"/>
      <c r="E29" s="183"/>
      <c r="F29" s="183"/>
      <c r="G29" s="183"/>
      <c r="H29" s="183"/>
      <c r="I29" s="183"/>
      <c r="J29" s="183"/>
      <c r="K29" s="183"/>
      <c r="L29" s="183"/>
      <c r="M29" s="183"/>
      <c r="N29" s="184"/>
    </row>
    <row r="30" spans="1:14" ht="16.5" customHeight="1">
      <c r="A30" s="182"/>
      <c r="B30" s="183"/>
      <c r="C30" s="183"/>
      <c r="D30" s="183"/>
      <c r="E30" s="183"/>
      <c r="F30" s="183"/>
      <c r="G30" s="183"/>
      <c r="H30" s="183"/>
      <c r="I30" s="183"/>
      <c r="J30" s="183"/>
      <c r="K30" s="183"/>
      <c r="L30" s="183"/>
      <c r="M30" s="183"/>
      <c r="N30" s="184"/>
    </row>
    <row r="31" spans="1:14" ht="16.5" customHeight="1">
      <c r="A31" s="182"/>
      <c r="B31" s="183"/>
      <c r="C31" s="183"/>
      <c r="D31" s="183"/>
      <c r="E31" s="183"/>
      <c r="F31" s="183"/>
      <c r="G31" s="183"/>
      <c r="H31" s="183"/>
      <c r="I31" s="183"/>
      <c r="J31" s="183"/>
      <c r="K31" s="183"/>
      <c r="L31" s="183"/>
      <c r="M31" s="183"/>
      <c r="N31" s="184"/>
    </row>
    <row r="32" spans="1:14" ht="16.5" customHeight="1">
      <c r="A32" s="182"/>
      <c r="B32" s="183"/>
      <c r="C32" s="183"/>
      <c r="D32" s="183"/>
      <c r="E32" s="183"/>
      <c r="F32" s="183"/>
      <c r="G32" s="183"/>
      <c r="H32" s="183"/>
      <c r="I32" s="183"/>
      <c r="J32" s="183"/>
      <c r="K32" s="183"/>
      <c r="L32" s="183"/>
      <c r="M32" s="183"/>
      <c r="N32" s="184"/>
    </row>
    <row r="33" spans="1:14" ht="16.5" customHeight="1">
      <c r="A33" s="182"/>
      <c r="B33" s="183"/>
      <c r="C33" s="183"/>
      <c r="D33" s="183"/>
      <c r="E33" s="183"/>
      <c r="F33" s="183"/>
      <c r="G33" s="183"/>
      <c r="H33" s="183"/>
      <c r="I33" s="183"/>
      <c r="J33" s="183"/>
      <c r="K33" s="183"/>
      <c r="L33" s="183"/>
      <c r="M33" s="183"/>
      <c r="N33" s="184"/>
    </row>
    <row r="34" spans="1:14" ht="16.5" customHeight="1">
      <c r="A34" s="182"/>
      <c r="B34" s="183"/>
      <c r="C34" s="183"/>
      <c r="D34" s="183"/>
      <c r="E34" s="183"/>
      <c r="F34" s="183"/>
      <c r="G34" s="183"/>
      <c r="H34" s="183"/>
      <c r="I34" s="183"/>
      <c r="J34" s="183"/>
      <c r="K34" s="183"/>
      <c r="L34" s="183"/>
      <c r="M34" s="183"/>
      <c r="N34" s="184"/>
    </row>
    <row r="35" spans="1:14" ht="16.5" customHeight="1">
      <c r="A35" s="182"/>
      <c r="B35" s="183"/>
      <c r="C35" s="183"/>
      <c r="D35" s="183"/>
      <c r="E35" s="183"/>
      <c r="F35" s="183"/>
      <c r="G35" s="183"/>
      <c r="H35" s="183"/>
      <c r="I35" s="183"/>
      <c r="J35" s="183"/>
      <c r="K35" s="183"/>
      <c r="L35" s="183"/>
      <c r="M35" s="183"/>
      <c r="N35" s="184"/>
    </row>
    <row r="36" spans="1:14" ht="16.5" customHeight="1">
      <c r="A36" s="182"/>
      <c r="B36" s="183"/>
      <c r="C36" s="183"/>
      <c r="D36" s="183"/>
      <c r="E36" s="183"/>
      <c r="F36" s="183"/>
      <c r="G36" s="183"/>
      <c r="H36" s="183"/>
      <c r="I36" s="183"/>
      <c r="J36" s="183"/>
      <c r="K36" s="183"/>
      <c r="L36" s="183"/>
      <c r="M36" s="183"/>
      <c r="N36" s="184"/>
    </row>
    <row r="37" spans="1:14" ht="16.5" customHeight="1">
      <c r="A37" s="182"/>
      <c r="B37" s="183"/>
      <c r="C37" s="183"/>
      <c r="D37" s="183"/>
      <c r="E37" s="183"/>
      <c r="F37" s="183"/>
      <c r="G37" s="183"/>
      <c r="H37" s="183"/>
      <c r="I37" s="183"/>
      <c r="J37" s="183"/>
      <c r="K37" s="183"/>
      <c r="L37" s="183"/>
      <c r="M37" s="183"/>
      <c r="N37" s="184"/>
    </row>
    <row r="38" spans="1:14" ht="16.5" customHeight="1">
      <c r="A38" s="182"/>
      <c r="B38" s="183"/>
      <c r="C38" s="183"/>
      <c r="D38" s="183"/>
      <c r="E38" s="183"/>
      <c r="F38" s="183"/>
      <c r="G38" s="183"/>
      <c r="H38" s="183"/>
      <c r="I38" s="183"/>
      <c r="J38" s="183"/>
      <c r="K38" s="183"/>
      <c r="L38" s="183"/>
      <c r="M38" s="183"/>
      <c r="N38" s="184"/>
    </row>
    <row r="39" spans="1:14" ht="16.5" customHeight="1">
      <c r="A39" s="182"/>
      <c r="B39" s="183"/>
      <c r="C39" s="183"/>
      <c r="D39" s="183"/>
      <c r="E39" s="183"/>
      <c r="F39" s="183"/>
      <c r="G39" s="183"/>
      <c r="H39" s="183"/>
      <c r="I39" s="183"/>
      <c r="J39" s="183"/>
      <c r="K39" s="183"/>
      <c r="L39" s="183"/>
      <c r="M39" s="183"/>
      <c r="N39" s="184"/>
    </row>
    <row r="40" spans="1:14" ht="16.5" customHeight="1">
      <c r="A40" s="182"/>
      <c r="B40" s="183"/>
      <c r="C40" s="183"/>
      <c r="D40" s="183"/>
      <c r="E40" s="183"/>
      <c r="F40" s="183"/>
      <c r="G40" s="183"/>
      <c r="H40" s="183"/>
      <c r="I40" s="183"/>
      <c r="J40" s="183"/>
      <c r="K40" s="183"/>
      <c r="L40" s="183"/>
      <c r="M40" s="183"/>
      <c r="N40" s="184"/>
    </row>
    <row r="41" spans="1:14">
      <c r="A41" s="182"/>
      <c r="B41" s="183"/>
      <c r="C41" s="183"/>
      <c r="D41" s="183"/>
      <c r="E41" s="183"/>
      <c r="F41" s="183"/>
      <c r="G41" s="183"/>
      <c r="H41" s="183"/>
      <c r="I41" s="183"/>
      <c r="J41" s="183"/>
      <c r="K41" s="183"/>
      <c r="L41" s="183"/>
      <c r="M41" s="183"/>
      <c r="N41" s="184"/>
    </row>
    <row r="42" spans="1:14">
      <c r="A42" s="182"/>
      <c r="B42" s="183"/>
      <c r="C42" s="183"/>
      <c r="D42" s="183"/>
      <c r="E42" s="183"/>
      <c r="F42" s="183"/>
      <c r="G42" s="183"/>
      <c r="H42" s="183"/>
      <c r="I42" s="183"/>
      <c r="J42" s="183"/>
      <c r="K42" s="183"/>
      <c r="L42" s="183"/>
      <c r="M42" s="183"/>
      <c r="N42" s="184"/>
    </row>
    <row r="43" spans="1:14">
      <c r="A43" s="182"/>
      <c r="B43" s="183"/>
      <c r="C43" s="183"/>
      <c r="D43" s="183"/>
      <c r="E43" s="183"/>
      <c r="F43" s="183"/>
      <c r="G43" s="183"/>
      <c r="H43" s="183"/>
      <c r="I43" s="183"/>
      <c r="J43" s="183"/>
      <c r="K43" s="183"/>
      <c r="L43" s="183"/>
      <c r="M43" s="183"/>
      <c r="N43" s="184"/>
    </row>
    <row r="44" spans="1:14">
      <c r="A44" s="185"/>
      <c r="B44" s="186"/>
      <c r="C44" s="186"/>
      <c r="D44" s="186"/>
      <c r="E44" s="186"/>
      <c r="F44" s="186"/>
      <c r="G44" s="186"/>
      <c r="H44" s="186"/>
      <c r="I44" s="186"/>
      <c r="J44" s="186"/>
      <c r="K44" s="186"/>
      <c r="L44" s="186"/>
      <c r="M44" s="186"/>
      <c r="N44" s="187"/>
    </row>
    <row r="45" spans="1:14">
      <c r="A45" s="171" t="s">
        <v>19</v>
      </c>
      <c r="B45" s="172"/>
      <c r="C45" s="172"/>
      <c r="D45" s="172"/>
      <c r="E45" s="172"/>
      <c r="F45" s="172"/>
      <c r="G45" s="172"/>
      <c r="H45" s="172"/>
      <c r="I45" s="172"/>
      <c r="J45" s="172"/>
      <c r="K45" s="172"/>
      <c r="L45" s="172"/>
      <c r="M45" s="172"/>
      <c r="N45" s="173"/>
    </row>
    <row r="46" spans="1:14" ht="24.75" customHeight="1">
      <c r="A46" s="150" t="s">
        <v>20</v>
      </c>
      <c r="B46" s="150"/>
      <c r="C46" s="150"/>
      <c r="D46" s="150"/>
      <c r="E46" s="188" t="str">
        <f>'Cover Page'!H9</f>
        <v>MS-1774/GS70 2QC</v>
      </c>
      <c r="F46" s="189"/>
      <c r="G46" s="189"/>
      <c r="H46" s="189"/>
      <c r="I46" s="189"/>
      <c r="J46" s="189"/>
      <c r="K46" s="189"/>
      <c r="L46" s="189"/>
      <c r="M46" s="189"/>
      <c r="N46" s="190"/>
    </row>
    <row r="47" spans="1:14" ht="30" customHeight="1">
      <c r="A47" s="150" t="s">
        <v>103</v>
      </c>
      <c r="B47" s="150"/>
      <c r="C47" s="150"/>
      <c r="D47" s="150"/>
      <c r="E47" s="154" t="str">
        <f>'Cover Page'!H8</f>
        <v>Notebook computers</v>
      </c>
      <c r="F47" s="154"/>
      <c r="G47" s="154"/>
      <c r="H47" s="154"/>
      <c r="I47" s="154"/>
      <c r="J47" s="148" t="s">
        <v>298</v>
      </c>
      <c r="K47" s="148"/>
      <c r="L47" s="148"/>
      <c r="M47" s="148"/>
      <c r="N47" s="148"/>
    </row>
    <row r="48" spans="1:14">
      <c r="A48" s="117" t="s">
        <v>106</v>
      </c>
      <c r="B48" s="118"/>
      <c r="C48" s="118"/>
      <c r="D48" s="119"/>
      <c r="E48" s="120">
        <v>2014</v>
      </c>
      <c r="F48" s="121"/>
      <c r="G48" s="121"/>
      <c r="H48" s="121"/>
      <c r="I48" s="121"/>
      <c r="J48" s="121"/>
      <c r="K48" s="121"/>
      <c r="L48" s="121"/>
      <c r="M48" s="121"/>
      <c r="N48" s="122"/>
    </row>
    <row r="49" spans="1:14" ht="26.25" customHeight="1">
      <c r="A49" s="117" t="s">
        <v>121</v>
      </c>
      <c r="B49" s="118"/>
      <c r="C49" s="118"/>
      <c r="D49" s="119"/>
      <c r="E49" s="156"/>
      <c r="F49" s="157"/>
      <c r="G49" s="157"/>
      <c r="H49" s="157"/>
      <c r="I49" s="157"/>
      <c r="J49" s="157"/>
      <c r="K49" s="157"/>
      <c r="L49" s="157"/>
      <c r="M49" s="157"/>
      <c r="N49" s="158"/>
    </row>
    <row r="50" spans="1:14" ht="16.5" customHeight="1">
      <c r="A50" s="134" t="s">
        <v>235</v>
      </c>
      <c r="B50" s="135"/>
      <c r="C50" s="135"/>
      <c r="D50" s="136"/>
      <c r="E50" s="137" t="str">
        <f>IF('ErP Lot 3 NB Test Report'!C63="","",'ErP Lot 3 NB Test Report'!C63)</f>
        <v>Category C</v>
      </c>
      <c r="F50" s="137"/>
      <c r="G50" s="137" t="str">
        <f>IF('ErP Lot 3 NB Test Report'!E63="","",'ErP Lot 3 NB Test Report'!E63)</f>
        <v/>
      </c>
      <c r="H50" s="137"/>
      <c r="I50" s="137" t="str">
        <f>IF('ErP Lot 3 NB Test Report'!G63="","",'ErP Lot 3 NB Test Report'!G63)</f>
        <v/>
      </c>
      <c r="J50" s="137"/>
      <c r="K50" s="159"/>
      <c r="L50" s="160"/>
      <c r="M50" s="160"/>
      <c r="N50" s="161"/>
    </row>
    <row r="51" spans="1:14" ht="16.5" customHeight="1">
      <c r="A51" s="117" t="s">
        <v>230</v>
      </c>
      <c r="B51" s="118"/>
      <c r="C51" s="118"/>
      <c r="D51" s="119"/>
      <c r="E51" s="137">
        <f>IF('ErP Lot 3 NB Test Report'!C83="","",'ErP Lot 3 NB Test Report'!C83)</f>
        <v>9.56</v>
      </c>
      <c r="F51" s="137"/>
      <c r="G51" s="137" t="str">
        <f>IF('ErP Lot 3 NB Test Report'!E83="","",'ErP Lot 3 NB Test Report'!E83)</f>
        <v/>
      </c>
      <c r="H51" s="137"/>
      <c r="I51" s="137" t="str">
        <f>IF('ErP Lot 3 NB Test Report'!G83="","",'ErP Lot 3 NB Test Report'!G83)</f>
        <v/>
      </c>
      <c r="J51" s="137"/>
      <c r="K51" s="162"/>
      <c r="L51" s="163"/>
      <c r="M51" s="163"/>
      <c r="N51" s="164"/>
    </row>
    <row r="52" spans="1:14">
      <c r="A52" s="117" t="s">
        <v>231</v>
      </c>
      <c r="B52" s="118"/>
      <c r="C52" s="118"/>
      <c r="D52" s="119"/>
      <c r="E52" s="137">
        <f>IF('ErP Lot 3 NB Test Report'!C81="","",'ErP Lot 3 NB Test Report'!C81)</f>
        <v>0.87</v>
      </c>
      <c r="F52" s="137"/>
      <c r="G52" s="137" t="str">
        <f>IF('ErP Lot 3 NB Test Report'!E81="","",'ErP Lot 3 NB Test Report'!E81)</f>
        <v/>
      </c>
      <c r="H52" s="137"/>
      <c r="I52" s="137" t="str">
        <f>IF('ErP Lot 3 NB Test Report'!G81="","",'ErP Lot 3 NB Test Report'!G81)</f>
        <v/>
      </c>
      <c r="J52" s="137"/>
      <c r="K52" s="162"/>
      <c r="L52" s="163"/>
      <c r="M52" s="163"/>
      <c r="N52" s="164"/>
    </row>
    <row r="53" spans="1:14" ht="25.5" customHeight="1">
      <c r="A53" s="117" t="s">
        <v>232</v>
      </c>
      <c r="B53" s="118"/>
      <c r="C53" s="118"/>
      <c r="D53" s="119"/>
      <c r="E53" s="137">
        <f>IF('ErP Lot 3 NB Test Report'!C82="","",'ErP Lot 3 NB Test Report'!C82)</f>
        <v>0.91</v>
      </c>
      <c r="F53" s="137"/>
      <c r="G53" s="137" t="str">
        <f>IF('ErP Lot 3 NB Test Report'!E82="","",'ErP Lot 3 NB Test Report'!E82)</f>
        <v/>
      </c>
      <c r="H53" s="137"/>
      <c r="I53" s="137" t="str">
        <f>IF('ErP Lot 3 NB Test Report'!G82="","",'ErP Lot 3 NB Test Report'!G82)</f>
        <v/>
      </c>
      <c r="J53" s="137"/>
      <c r="K53" s="162"/>
      <c r="L53" s="163"/>
      <c r="M53" s="163"/>
      <c r="N53" s="164"/>
    </row>
    <row r="54" spans="1:14" ht="16.5" customHeight="1">
      <c r="A54" s="117" t="s">
        <v>233</v>
      </c>
      <c r="B54" s="118"/>
      <c r="C54" s="118"/>
      <c r="D54" s="119"/>
      <c r="E54" s="137">
        <f>IF('ErP Lot 3 NB Test Report'!C79="","",'ErP Lot 3 NB Test Report'!C79)</f>
        <v>0.56000000000000005</v>
      </c>
      <c r="F54" s="137"/>
      <c r="G54" s="137" t="str">
        <f>IF('ErP Lot 3 NB Test Report'!E79="","",'ErP Lot 3 NB Test Report'!E79)</f>
        <v/>
      </c>
      <c r="H54" s="137"/>
      <c r="I54" s="137" t="str">
        <f>IF('ErP Lot 3 NB Test Report'!G79="","",'ErP Lot 3 NB Test Report'!G79)</f>
        <v/>
      </c>
      <c r="J54" s="137"/>
      <c r="K54" s="162"/>
      <c r="L54" s="163"/>
      <c r="M54" s="163"/>
      <c r="N54" s="164"/>
    </row>
    <row r="55" spans="1:14" ht="25.5" customHeight="1">
      <c r="A55" s="117" t="s">
        <v>234</v>
      </c>
      <c r="B55" s="118"/>
      <c r="C55" s="118"/>
      <c r="D55" s="119"/>
      <c r="E55" s="137">
        <f>IF('ErP Lot 3 NB Test Report'!C80="","",'ErP Lot 3 NB Test Report'!C80)</f>
        <v>0.56000000000000005</v>
      </c>
      <c r="F55" s="137"/>
      <c r="G55" s="137" t="str">
        <f>IF('ErP Lot 3 NB Test Report'!E80="","",'ErP Lot 3 NB Test Report'!E80)</f>
        <v/>
      </c>
      <c r="H55" s="137"/>
      <c r="I55" s="137" t="str">
        <f>IF('ErP Lot 3 NB Test Report'!G80="","",'ErP Lot 3 NB Test Report'!G80)</f>
        <v/>
      </c>
      <c r="J55" s="137"/>
      <c r="K55" s="165"/>
      <c r="L55" s="166"/>
      <c r="M55" s="166"/>
      <c r="N55" s="167"/>
    </row>
    <row r="56" spans="1:14" ht="25.5" customHeight="1">
      <c r="A56" s="138" t="s">
        <v>141</v>
      </c>
      <c r="B56" s="139"/>
      <c r="C56" s="139"/>
      <c r="D56" s="140"/>
      <c r="E56" s="124" t="s">
        <v>248</v>
      </c>
      <c r="F56" s="124"/>
      <c r="G56" s="124" t="s">
        <v>249</v>
      </c>
      <c r="H56" s="124"/>
      <c r="I56" s="124" t="s">
        <v>245</v>
      </c>
      <c r="J56" s="124"/>
      <c r="K56" s="125" t="s">
        <v>247</v>
      </c>
      <c r="L56" s="125"/>
      <c r="M56" s="127"/>
      <c r="N56" s="128"/>
    </row>
    <row r="57" spans="1:14">
      <c r="A57" s="141"/>
      <c r="B57" s="142"/>
      <c r="C57" s="142"/>
      <c r="D57" s="143"/>
      <c r="E57" s="123"/>
      <c r="F57" s="123"/>
      <c r="G57" s="123"/>
      <c r="H57" s="123"/>
      <c r="I57" s="123"/>
      <c r="J57" s="123"/>
      <c r="K57" s="123"/>
      <c r="L57" s="123"/>
      <c r="M57" s="129"/>
      <c r="N57" s="130"/>
    </row>
    <row r="58" spans="1:14">
      <c r="A58" s="141"/>
      <c r="B58" s="142"/>
      <c r="C58" s="142"/>
      <c r="D58" s="143"/>
      <c r="E58" s="123"/>
      <c r="F58" s="123"/>
      <c r="G58" s="123"/>
      <c r="H58" s="123"/>
      <c r="I58" s="123"/>
      <c r="J58" s="123"/>
      <c r="K58" s="123"/>
      <c r="L58" s="123"/>
      <c r="M58" s="129"/>
      <c r="N58" s="130"/>
    </row>
    <row r="59" spans="1:14">
      <c r="A59" s="144"/>
      <c r="B59" s="145"/>
      <c r="C59" s="145"/>
      <c r="D59" s="146"/>
      <c r="E59" s="123"/>
      <c r="F59" s="123"/>
      <c r="G59" s="123"/>
      <c r="H59" s="123"/>
      <c r="I59" s="123"/>
      <c r="J59" s="123"/>
      <c r="K59" s="123"/>
      <c r="L59" s="123"/>
      <c r="M59" s="131"/>
      <c r="N59" s="132"/>
    </row>
    <row r="60" spans="1:14" ht="25.5" customHeight="1">
      <c r="A60" s="138" t="s">
        <v>142</v>
      </c>
      <c r="B60" s="139"/>
      <c r="C60" s="139"/>
      <c r="D60" s="140"/>
      <c r="E60" s="124" t="s">
        <v>243</v>
      </c>
      <c r="F60" s="124"/>
      <c r="G60" s="124" t="s">
        <v>244</v>
      </c>
      <c r="H60" s="124"/>
      <c r="I60" s="124" t="s">
        <v>245</v>
      </c>
      <c r="J60" s="124"/>
      <c r="K60" s="125" t="s">
        <v>246</v>
      </c>
      <c r="L60" s="125"/>
      <c r="M60" s="125" t="s">
        <v>247</v>
      </c>
      <c r="N60" s="125"/>
    </row>
    <row r="61" spans="1:14">
      <c r="A61" s="141"/>
      <c r="B61" s="142"/>
      <c r="C61" s="142"/>
      <c r="D61" s="143"/>
      <c r="E61" s="123"/>
      <c r="F61" s="123"/>
      <c r="G61" s="126"/>
      <c r="H61" s="123"/>
      <c r="I61" s="126"/>
      <c r="J61" s="123"/>
      <c r="K61" s="126"/>
      <c r="L61" s="123"/>
      <c r="M61" s="126"/>
      <c r="N61" s="123"/>
    </row>
    <row r="62" spans="1:14">
      <c r="A62" s="141"/>
      <c r="B62" s="142"/>
      <c r="C62" s="142"/>
      <c r="D62" s="143"/>
      <c r="E62" s="123"/>
      <c r="F62" s="123"/>
      <c r="G62" s="123"/>
      <c r="H62" s="123"/>
      <c r="I62" s="123"/>
      <c r="J62" s="123"/>
      <c r="K62" s="123"/>
      <c r="L62" s="123"/>
      <c r="M62" s="123"/>
      <c r="N62" s="123"/>
    </row>
    <row r="63" spans="1:14">
      <c r="A63" s="141"/>
      <c r="B63" s="142"/>
      <c r="C63" s="142"/>
      <c r="D63" s="143"/>
      <c r="E63" s="123"/>
      <c r="F63" s="123"/>
      <c r="G63" s="123"/>
      <c r="H63" s="123"/>
      <c r="I63" s="123"/>
      <c r="J63" s="123"/>
      <c r="K63" s="123"/>
      <c r="L63" s="123"/>
      <c r="M63" s="123"/>
      <c r="N63" s="123"/>
    </row>
    <row r="64" spans="1:14">
      <c r="A64" s="144"/>
      <c r="B64" s="145"/>
      <c r="C64" s="145"/>
      <c r="D64" s="146"/>
      <c r="E64" s="123"/>
      <c r="F64" s="123"/>
      <c r="G64" s="123"/>
      <c r="H64" s="123"/>
      <c r="I64" s="123"/>
      <c r="J64" s="123"/>
      <c r="K64" s="123"/>
      <c r="L64" s="123"/>
      <c r="M64" s="123"/>
      <c r="N64" s="123"/>
    </row>
    <row r="65" spans="1:18" ht="27.75" customHeight="1">
      <c r="A65" s="117" t="s">
        <v>113</v>
      </c>
      <c r="B65" s="118"/>
      <c r="C65" s="118"/>
      <c r="D65" s="119"/>
      <c r="E65" s="155">
        <v>0.88700000000000001</v>
      </c>
      <c r="F65" s="121"/>
      <c r="G65" s="121"/>
      <c r="H65" s="121"/>
      <c r="I65" s="121"/>
      <c r="J65" s="121"/>
      <c r="K65" s="121"/>
      <c r="L65" s="121"/>
      <c r="M65" s="121"/>
      <c r="N65" s="122"/>
    </row>
    <row r="66" spans="1:18">
      <c r="A66" s="138" t="s">
        <v>137</v>
      </c>
      <c r="B66" s="139"/>
      <c r="C66" s="139"/>
      <c r="D66" s="140"/>
      <c r="E66" s="147" t="s">
        <v>136</v>
      </c>
      <c r="F66" s="148"/>
      <c r="G66" s="148"/>
      <c r="H66" s="120"/>
      <c r="I66" s="121"/>
      <c r="J66" s="121"/>
      <c r="K66" s="121"/>
      <c r="L66" s="121"/>
      <c r="M66" s="121"/>
      <c r="N66" s="122"/>
    </row>
    <row r="67" spans="1:18">
      <c r="A67" s="144"/>
      <c r="B67" s="145"/>
      <c r="C67" s="145"/>
      <c r="D67" s="146"/>
      <c r="E67" s="147" t="s">
        <v>261</v>
      </c>
      <c r="F67" s="148"/>
      <c r="G67" s="148"/>
      <c r="H67" s="120"/>
      <c r="I67" s="121"/>
      <c r="J67" s="121"/>
      <c r="K67" s="121"/>
      <c r="L67" s="121"/>
      <c r="M67" s="121"/>
      <c r="N67" s="122"/>
    </row>
    <row r="68" spans="1:18" ht="55.5" customHeight="1">
      <c r="A68" s="117" t="s">
        <v>120</v>
      </c>
      <c r="B68" s="118"/>
      <c r="C68" s="118"/>
      <c r="D68" s="119"/>
      <c r="E68" s="120">
        <v>300</v>
      </c>
      <c r="F68" s="121"/>
      <c r="G68" s="121"/>
      <c r="H68" s="121"/>
      <c r="I68" s="121"/>
      <c r="J68" s="121"/>
      <c r="K68" s="121"/>
      <c r="L68" s="121"/>
      <c r="M68" s="121"/>
      <c r="N68" s="122"/>
    </row>
    <row r="69" spans="1:18" ht="27.75" customHeight="1">
      <c r="A69" s="117" t="s">
        <v>264</v>
      </c>
      <c r="B69" s="118"/>
      <c r="C69" s="118"/>
      <c r="D69" s="119"/>
      <c r="E69" s="120">
        <v>15.6</v>
      </c>
      <c r="F69" s="121"/>
      <c r="G69" s="121"/>
      <c r="H69" s="121"/>
      <c r="I69" s="121"/>
      <c r="J69" s="121"/>
      <c r="K69" s="121"/>
      <c r="L69" s="121"/>
      <c r="M69" s="121"/>
      <c r="N69" s="122"/>
    </row>
    <row r="70" spans="1:18" ht="55.5" customHeight="1">
      <c r="A70" s="117" t="s">
        <v>138</v>
      </c>
      <c r="B70" s="118"/>
      <c r="C70" s="118"/>
      <c r="D70" s="119"/>
      <c r="E70" s="120" t="s">
        <v>297</v>
      </c>
      <c r="F70" s="121"/>
      <c r="G70" s="121"/>
      <c r="H70" s="121"/>
      <c r="I70" s="121"/>
      <c r="J70" s="121"/>
      <c r="K70" s="121"/>
      <c r="L70" s="121"/>
      <c r="M70" s="121"/>
      <c r="N70" s="122"/>
    </row>
    <row r="71" spans="1:18" ht="30.75" customHeight="1">
      <c r="A71" s="150" t="s">
        <v>139</v>
      </c>
      <c r="B71" s="150"/>
      <c r="C71" s="150"/>
      <c r="D71" s="150"/>
      <c r="E71" s="133">
        <v>5.7</v>
      </c>
      <c r="F71" s="133"/>
      <c r="G71" s="133"/>
      <c r="H71" s="133"/>
      <c r="I71" s="133"/>
      <c r="J71" s="133"/>
      <c r="K71" s="133"/>
      <c r="L71" s="133"/>
      <c r="M71" s="133"/>
      <c r="N71" s="133"/>
    </row>
    <row r="72" spans="1:18" ht="25.5" customHeight="1">
      <c r="A72" s="117" t="s">
        <v>119</v>
      </c>
      <c r="B72" s="118"/>
      <c r="C72" s="118"/>
      <c r="D72" s="119"/>
      <c r="E72" s="133" t="s">
        <v>304</v>
      </c>
      <c r="F72" s="149"/>
      <c r="G72" s="149"/>
      <c r="H72" s="149"/>
      <c r="I72" s="149"/>
      <c r="J72" s="149"/>
      <c r="K72" s="149"/>
      <c r="L72" s="149"/>
      <c r="M72" s="149"/>
      <c r="N72" s="149"/>
      <c r="O72" s="70" t="s">
        <v>269</v>
      </c>
      <c r="P72" s="70" t="s">
        <v>270</v>
      </c>
      <c r="Q72" s="70" t="s">
        <v>271</v>
      </c>
      <c r="R72" s="70" t="s">
        <v>272</v>
      </c>
    </row>
    <row r="73" spans="1:18" ht="86.1" customHeight="1">
      <c r="A73" s="150" t="s">
        <v>21</v>
      </c>
      <c r="B73" s="150"/>
      <c r="C73" s="150"/>
      <c r="D73" s="150"/>
      <c r="E73" s="151" t="str">
        <f>IF('Cover Page'!H8="Select","",IF('Cover Page'!H8="Notebook computers",O73,IF('Cover Page'!H8="Tablet computers",P73,IF('Cover Page'!H8="Slate computers",Q73,IF('Cover Page'!H8="Mobile thin clients",R73,"")))))</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F73" s="152"/>
      <c r="G73" s="152"/>
      <c r="H73" s="152"/>
      <c r="I73" s="152"/>
      <c r="J73" s="152"/>
      <c r="K73" s="152"/>
      <c r="L73" s="152"/>
      <c r="M73" s="152"/>
      <c r="N73" s="153"/>
      <c r="O73" s="71" t="s">
        <v>268</v>
      </c>
      <c r="P73" s="71" t="s">
        <v>273</v>
      </c>
      <c r="Q73" s="71" t="s">
        <v>274</v>
      </c>
      <c r="R73" s="71" t="s">
        <v>275</v>
      </c>
    </row>
  </sheetData>
  <sheetProtection password="F33E" sheet="1" objects="1" scenarios="1" formatCells="0" selectLockedCells="1"/>
  <protectedRanges>
    <protectedRange sqref="J47:J49 E46:I49 J46:K46 E71:K72 L46:L49 E50:L50 E51:J56 L51:L56 E60:J70 L60:L72 E57:L59" name="範圍2_2"/>
    <protectedRange sqref="E73:L73" name="範圍2_1_1"/>
    <protectedRange sqref="A13:M13" name="範圍4_1_1"/>
    <protectedRange sqref="A11:M11" name="範圍3_1_1"/>
  </protectedRanges>
  <mergeCells count="116">
    <mergeCell ref="K50:N55"/>
    <mergeCell ref="A1:N1"/>
    <mergeCell ref="A2:N2"/>
    <mergeCell ref="A3:C3"/>
    <mergeCell ref="D3:N3"/>
    <mergeCell ref="A4:C4"/>
    <mergeCell ref="D4:N4"/>
    <mergeCell ref="A10:N10"/>
    <mergeCell ref="A11:N44"/>
    <mergeCell ref="A46:D46"/>
    <mergeCell ref="E46:N46"/>
    <mergeCell ref="A5:C5"/>
    <mergeCell ref="D5:N5"/>
    <mergeCell ref="A6:C6"/>
    <mergeCell ref="D6:N6"/>
    <mergeCell ref="A7:C7"/>
    <mergeCell ref="D7:N7"/>
    <mergeCell ref="A8:C8"/>
    <mergeCell ref="D8:N8"/>
    <mergeCell ref="A9:C9"/>
    <mergeCell ref="D9:N9"/>
    <mergeCell ref="A45:N45"/>
    <mergeCell ref="I55:J55"/>
    <mergeCell ref="G53:H53"/>
    <mergeCell ref="E72:N72"/>
    <mergeCell ref="A73:D73"/>
    <mergeCell ref="E73:N73"/>
    <mergeCell ref="A71:D71"/>
    <mergeCell ref="A47:D47"/>
    <mergeCell ref="E47:I47"/>
    <mergeCell ref="J47:N47"/>
    <mergeCell ref="A56:D59"/>
    <mergeCell ref="A68:D68"/>
    <mergeCell ref="E68:N68"/>
    <mergeCell ref="A65:D65"/>
    <mergeCell ref="E65:N65"/>
    <mergeCell ref="A55:D55"/>
    <mergeCell ref="A54:D54"/>
    <mergeCell ref="E66:G66"/>
    <mergeCell ref="H66:N66"/>
    <mergeCell ref="E48:N48"/>
    <mergeCell ref="A48:D48"/>
    <mergeCell ref="A51:D51"/>
    <mergeCell ref="A52:D52"/>
    <mergeCell ref="A49:D49"/>
    <mergeCell ref="E49:N49"/>
    <mergeCell ref="A53:D53"/>
    <mergeCell ref="E53:F53"/>
    <mergeCell ref="E71:N71"/>
    <mergeCell ref="A72:D72"/>
    <mergeCell ref="A50:D50"/>
    <mergeCell ref="E50:F50"/>
    <mergeCell ref="G50:H50"/>
    <mergeCell ref="I50:J50"/>
    <mergeCell ref="E51:F51"/>
    <mergeCell ref="G51:H51"/>
    <mergeCell ref="I51:J51"/>
    <mergeCell ref="E52:F52"/>
    <mergeCell ref="G52:H52"/>
    <mergeCell ref="I52:J52"/>
    <mergeCell ref="A70:D70"/>
    <mergeCell ref="E70:N70"/>
    <mergeCell ref="A60:D64"/>
    <mergeCell ref="E67:G67"/>
    <mergeCell ref="H67:N67"/>
    <mergeCell ref="A66:D67"/>
    <mergeCell ref="E55:F55"/>
    <mergeCell ref="G55:H55"/>
    <mergeCell ref="I53:J53"/>
    <mergeCell ref="E54:F54"/>
    <mergeCell ref="G54:H54"/>
    <mergeCell ref="I54:J54"/>
    <mergeCell ref="E56:F56"/>
    <mergeCell ref="G56:H56"/>
    <mergeCell ref="I56:J56"/>
    <mergeCell ref="K56:L56"/>
    <mergeCell ref="M56:N59"/>
    <mergeCell ref="E57:F57"/>
    <mergeCell ref="G57:H57"/>
    <mergeCell ref="I57:J57"/>
    <mergeCell ref="K57:L57"/>
    <mergeCell ref="E58:F58"/>
    <mergeCell ref="G58:H58"/>
    <mergeCell ref="I58:J58"/>
    <mergeCell ref="K58:L58"/>
    <mergeCell ref="E59:F59"/>
    <mergeCell ref="G59:H59"/>
    <mergeCell ref="I59:J59"/>
    <mergeCell ref="K59:L59"/>
    <mergeCell ref="E60:F60"/>
    <mergeCell ref="G60:H60"/>
    <mergeCell ref="I60:J60"/>
    <mergeCell ref="K60:L60"/>
    <mergeCell ref="M60:N60"/>
    <mergeCell ref="E61:F61"/>
    <mergeCell ref="G61:H61"/>
    <mergeCell ref="I61:J61"/>
    <mergeCell ref="K61:L61"/>
    <mergeCell ref="M61:N61"/>
    <mergeCell ref="A69:D69"/>
    <mergeCell ref="E69:N69"/>
    <mergeCell ref="E64:F64"/>
    <mergeCell ref="G64:H64"/>
    <mergeCell ref="I64:J64"/>
    <mergeCell ref="K64:L64"/>
    <mergeCell ref="M64:N64"/>
    <mergeCell ref="E62:F62"/>
    <mergeCell ref="G62:H62"/>
    <mergeCell ref="I62:J62"/>
    <mergeCell ref="K62:L62"/>
    <mergeCell ref="M62:N62"/>
    <mergeCell ref="E63:F63"/>
    <mergeCell ref="G63:H63"/>
    <mergeCell ref="I63:J63"/>
    <mergeCell ref="K63:L63"/>
    <mergeCell ref="M63:N63"/>
  </mergeCells>
  <phoneticPr fontId="3" type="noConversion"/>
  <dataValidations count="2">
    <dataValidation allowBlank="1" showErrorMessage="1" promptTitle="填寫提示:" prompt="1. 請使用下拉選單,選擇所申請的產品別.&#10;2. 若產品不在此選單範圍,請於本欄位填寫產品類別." sqref="F47:I47 K50 G50 I50 G57:G59 I57:I59 K57:K59 E47:E70"/>
    <dataValidation type="list" allowBlank="1" showErrorMessage="1" promptTitle="填寫提示:" prompt="請確認該產品申請用途是家用或商用,並選擇適當的產品用途說明." sqref="J47:N47">
      <formula1>"(下拉選單-選擇用途說明),Intended used at home/school /office.,Intended used at commercial purposes."</formula1>
    </dataValidation>
  </dataValidations>
  <hyperlinks>
    <hyperlink ref="D8" r:id="rId1"/>
  </hyperlinks>
  <pageMargins left="0.25" right="0.25" top="0.75" bottom="0.75" header="0.3" footer="0.3"/>
  <pageSetup paperSize="9" orientation="portrait" r:id="rId2"/>
  <ignoredErrors>
    <ignoredError sqref="E51:J55 F50:J50 E73" unlockedFormula="1"/>
  </ignoredErrors>
  <drawing r:id="rId3"/>
</worksheet>
</file>

<file path=xl/worksheets/sheet4.xml><?xml version="1.0" encoding="utf-8"?>
<worksheet xmlns="http://schemas.openxmlformats.org/spreadsheetml/2006/main" xmlns:r="http://schemas.openxmlformats.org/officeDocument/2006/relationships">
  <dimension ref="A1:U98"/>
  <sheetViews>
    <sheetView view="pageBreakPreview" zoomScaleSheetLayoutView="100" workbookViewId="0">
      <selection activeCell="C26" sqref="C26:U26"/>
    </sheetView>
  </sheetViews>
  <sheetFormatPr defaultRowHeight="13.8"/>
  <cols>
    <col min="1" max="1" width="12.109375" style="6" customWidth="1"/>
    <col min="2" max="2" width="17.6640625" style="6" customWidth="1"/>
    <col min="3" max="9" width="16.6640625" style="6" customWidth="1"/>
    <col min="10" max="10" width="16.6640625" style="6" hidden="1" customWidth="1"/>
    <col min="11" max="11" width="13.5546875" style="6" hidden="1" customWidth="1"/>
    <col min="12" max="16" width="15.6640625" style="6" hidden="1" customWidth="1"/>
    <col min="17" max="18" width="15.6640625" hidden="1" customWidth="1"/>
    <col min="19" max="21" width="0" hidden="1" customWidth="1"/>
  </cols>
  <sheetData>
    <row r="1" spans="1:21" ht="13.5" customHeight="1">
      <c r="A1" s="201" t="s">
        <v>240</v>
      </c>
      <c r="B1" s="201"/>
      <c r="C1" s="201"/>
      <c r="D1" s="201"/>
      <c r="E1" s="201"/>
      <c r="F1" s="201"/>
      <c r="G1" s="201"/>
      <c r="H1" s="201"/>
      <c r="I1" s="201"/>
      <c r="J1" s="201"/>
      <c r="K1" s="201"/>
      <c r="L1" s="201"/>
      <c r="M1" s="201"/>
      <c r="N1" s="201"/>
      <c r="O1" s="201"/>
      <c r="P1" s="201"/>
      <c r="Q1" s="201"/>
      <c r="R1" s="201"/>
      <c r="S1" s="201"/>
      <c r="T1" s="201"/>
      <c r="U1" s="201"/>
    </row>
    <row r="2" spans="1:21">
      <c r="A2" s="222" t="s">
        <v>31</v>
      </c>
      <c r="B2" s="224"/>
      <c r="C2" s="222" t="s">
        <v>35</v>
      </c>
      <c r="D2" s="223"/>
      <c r="E2" s="223"/>
      <c r="F2" s="223"/>
      <c r="G2" s="223"/>
      <c r="H2" s="223"/>
      <c r="I2" s="223"/>
      <c r="J2" s="223"/>
      <c r="K2" s="223"/>
      <c r="L2" s="223"/>
      <c r="M2" s="223"/>
      <c r="N2" s="223"/>
      <c r="O2" s="223"/>
      <c r="P2" s="223"/>
      <c r="Q2" s="223"/>
      <c r="R2" s="223"/>
      <c r="S2" s="223"/>
      <c r="T2" s="223"/>
      <c r="U2" s="224"/>
    </row>
    <row r="3" spans="1:21" ht="13.5" customHeight="1">
      <c r="A3" s="203" t="s">
        <v>32</v>
      </c>
      <c r="B3" s="203"/>
      <c r="C3" s="220" t="s">
        <v>93</v>
      </c>
      <c r="D3" s="220"/>
      <c r="E3" s="220"/>
      <c r="F3" s="220"/>
      <c r="G3" s="220"/>
      <c r="H3" s="220"/>
      <c r="I3" s="220"/>
      <c r="J3" s="220"/>
      <c r="K3" s="220"/>
      <c r="L3" s="220"/>
      <c r="M3" s="220"/>
      <c r="N3" s="220"/>
      <c r="O3" s="220"/>
      <c r="P3" s="220"/>
      <c r="Q3" s="220"/>
      <c r="R3" s="220"/>
      <c r="S3" s="220"/>
      <c r="T3" s="220"/>
      <c r="U3" s="220"/>
    </row>
    <row r="4" spans="1:21" ht="13.5" customHeight="1">
      <c r="A4" s="203" t="s">
        <v>33</v>
      </c>
      <c r="B4" s="203"/>
      <c r="C4" s="221" t="s">
        <v>94</v>
      </c>
      <c r="D4" s="221"/>
      <c r="E4" s="221"/>
      <c r="F4" s="221"/>
      <c r="G4" s="221"/>
      <c r="H4" s="221"/>
      <c r="I4" s="221"/>
      <c r="J4" s="221"/>
      <c r="K4" s="221"/>
      <c r="L4" s="221"/>
      <c r="M4" s="221"/>
      <c r="N4" s="221"/>
      <c r="O4" s="221"/>
      <c r="P4" s="221"/>
      <c r="Q4" s="221"/>
      <c r="R4" s="221"/>
      <c r="S4" s="221"/>
      <c r="T4" s="221"/>
      <c r="U4" s="221"/>
    </row>
    <row r="5" spans="1:21" ht="44.25" customHeight="1">
      <c r="A5" s="203" t="s">
        <v>34</v>
      </c>
      <c r="B5" s="203"/>
      <c r="C5" s="221" t="s">
        <v>95</v>
      </c>
      <c r="D5" s="221"/>
      <c r="E5" s="221"/>
      <c r="F5" s="221"/>
      <c r="G5" s="221"/>
      <c r="H5" s="221"/>
      <c r="I5" s="221"/>
      <c r="J5" s="221"/>
      <c r="K5" s="221"/>
      <c r="L5" s="221"/>
      <c r="M5" s="221"/>
      <c r="N5" s="221"/>
      <c r="O5" s="221"/>
      <c r="P5" s="221"/>
      <c r="Q5" s="221"/>
      <c r="R5" s="221"/>
      <c r="S5" s="221"/>
      <c r="T5" s="221"/>
      <c r="U5" s="221"/>
    </row>
    <row r="6" spans="1:21" s="6" customFormat="1" ht="49.5" customHeight="1">
      <c r="A6" s="203" t="s">
        <v>96</v>
      </c>
      <c r="B6" s="203"/>
      <c r="C6" s="221" t="s">
        <v>97</v>
      </c>
      <c r="D6" s="221"/>
      <c r="E6" s="221"/>
      <c r="F6" s="221"/>
      <c r="G6" s="221"/>
      <c r="H6" s="221"/>
      <c r="I6" s="221"/>
      <c r="J6" s="221"/>
      <c r="K6" s="221"/>
      <c r="L6" s="221"/>
      <c r="M6" s="221"/>
      <c r="N6" s="221"/>
      <c r="O6" s="221"/>
      <c r="P6" s="221"/>
      <c r="Q6" s="221"/>
      <c r="R6" s="221"/>
      <c r="S6" s="221"/>
      <c r="T6" s="221"/>
      <c r="U6" s="221"/>
    </row>
    <row r="8" spans="1:21" s="6" customFormat="1" ht="13.5" customHeight="1">
      <c r="A8" s="201" t="s">
        <v>40</v>
      </c>
      <c r="B8" s="201"/>
      <c r="C8" s="201"/>
      <c r="D8" s="201"/>
      <c r="E8" s="201" t="s">
        <v>31</v>
      </c>
      <c r="F8" s="201" t="s">
        <v>84</v>
      </c>
      <c r="G8" s="201"/>
      <c r="H8" s="201" t="s">
        <v>43</v>
      </c>
      <c r="I8" s="201"/>
      <c r="J8" s="11" t="s">
        <v>48</v>
      </c>
      <c r="Q8"/>
      <c r="R8"/>
      <c r="S8" s="225"/>
      <c r="T8" s="226"/>
      <c r="U8" s="227"/>
    </row>
    <row r="9" spans="1:21" s="6" customFormat="1">
      <c r="A9" s="201"/>
      <c r="B9" s="201"/>
      <c r="C9" s="201"/>
      <c r="D9" s="201"/>
      <c r="E9" s="201"/>
      <c r="F9" s="5" t="s">
        <v>41</v>
      </c>
      <c r="G9" s="5" t="s">
        <v>42</v>
      </c>
      <c r="H9" s="200" t="s">
        <v>44</v>
      </c>
      <c r="I9" s="200"/>
      <c r="J9" s="12">
        <v>3.7</v>
      </c>
      <c r="Q9"/>
      <c r="R9"/>
      <c r="S9" s="228"/>
      <c r="T9" s="229"/>
      <c r="U9" s="230"/>
    </row>
    <row r="10" spans="1:21" s="6" customFormat="1" ht="39.75" customHeight="1">
      <c r="A10" s="257" t="s">
        <v>36</v>
      </c>
      <c r="B10" s="257"/>
      <c r="C10" s="200" t="s">
        <v>241</v>
      </c>
      <c r="D10" s="200"/>
      <c r="E10" s="4" t="s">
        <v>32</v>
      </c>
      <c r="F10" s="7">
        <v>36</v>
      </c>
      <c r="G10" s="7">
        <v>27</v>
      </c>
      <c r="H10" s="200" t="s">
        <v>45</v>
      </c>
      <c r="I10" s="200"/>
      <c r="J10" s="12">
        <v>3</v>
      </c>
      <c r="Q10"/>
      <c r="R10"/>
      <c r="S10" s="228"/>
      <c r="T10" s="229"/>
      <c r="U10" s="230"/>
    </row>
    <row r="11" spans="1:21" s="6" customFormat="1" ht="13.5" customHeight="1">
      <c r="A11" s="258" t="s">
        <v>37</v>
      </c>
      <c r="B11" s="258"/>
      <c r="C11" s="248">
        <v>0.6</v>
      </c>
      <c r="D11" s="248"/>
      <c r="E11" s="4" t="s">
        <v>33</v>
      </c>
      <c r="F11" s="7">
        <v>48</v>
      </c>
      <c r="G11" s="7">
        <v>36</v>
      </c>
      <c r="H11" s="200" t="s">
        <v>46</v>
      </c>
      <c r="I11" s="200"/>
      <c r="J11" s="12">
        <v>1.7</v>
      </c>
      <c r="Q11"/>
      <c r="R11"/>
      <c r="S11" s="228"/>
      <c r="T11" s="229"/>
      <c r="U11" s="230"/>
    </row>
    <row r="12" spans="1:21" s="6" customFormat="1" ht="13.5" customHeight="1">
      <c r="A12" s="258" t="s">
        <v>38</v>
      </c>
      <c r="B12" s="258"/>
      <c r="C12" s="248">
        <v>0.1</v>
      </c>
      <c r="D12" s="248"/>
      <c r="E12" s="4" t="s">
        <v>34</v>
      </c>
      <c r="F12" s="7">
        <v>80.5</v>
      </c>
      <c r="G12" s="7">
        <v>60.5</v>
      </c>
      <c r="H12" s="200" t="s">
        <v>85</v>
      </c>
      <c r="I12" s="200"/>
      <c r="J12" s="12">
        <v>1</v>
      </c>
      <c r="Q12"/>
      <c r="R12"/>
      <c r="S12" s="228"/>
      <c r="T12" s="229"/>
      <c r="U12" s="230"/>
    </row>
    <row r="13" spans="1:21" s="6" customFormat="1">
      <c r="A13" s="258" t="s">
        <v>39</v>
      </c>
      <c r="B13" s="258"/>
      <c r="C13" s="248">
        <v>0.3</v>
      </c>
      <c r="D13" s="248"/>
      <c r="E13" s="249"/>
      <c r="F13" s="250"/>
      <c r="G13" s="251"/>
      <c r="H13" s="200" t="s">
        <v>47</v>
      </c>
      <c r="I13" s="200"/>
      <c r="J13" s="12">
        <v>0.5</v>
      </c>
      <c r="Q13"/>
      <c r="R13"/>
      <c r="S13" s="231"/>
      <c r="T13" s="232"/>
      <c r="U13" s="233"/>
    </row>
    <row r="14" spans="1:21" s="6" customFormat="1">
      <c r="A14" s="16"/>
      <c r="B14" s="16"/>
      <c r="C14" s="16"/>
      <c r="D14" s="16"/>
      <c r="E14" s="16"/>
      <c r="F14" s="17"/>
      <c r="G14" s="17"/>
      <c r="H14" s="15"/>
      <c r="I14" s="15"/>
      <c r="J14" s="15"/>
      <c r="Q14"/>
      <c r="R14"/>
    </row>
    <row r="15" spans="1:21" s="6" customFormat="1" ht="13.5" customHeight="1">
      <c r="A15" s="234" t="s">
        <v>122</v>
      </c>
      <c r="B15" s="235"/>
      <c r="C15" s="235"/>
      <c r="D15" s="235"/>
      <c r="E15" s="235"/>
      <c r="F15" s="235"/>
      <c r="G15" s="235"/>
      <c r="H15" s="235"/>
      <c r="I15" s="235"/>
      <c r="J15" s="235"/>
      <c r="K15" s="235"/>
      <c r="L15" s="235"/>
      <c r="M15" s="235"/>
      <c r="N15" s="235"/>
      <c r="O15" s="235"/>
      <c r="P15" s="235"/>
      <c r="Q15" s="235"/>
      <c r="R15" s="235"/>
      <c r="S15" s="235"/>
      <c r="T15" s="235"/>
      <c r="U15" s="235"/>
    </row>
    <row r="16" spans="1:21" s="6" customFormat="1" ht="45.75" customHeight="1">
      <c r="A16" s="200" t="s">
        <v>107</v>
      </c>
      <c r="B16" s="200"/>
      <c r="C16" s="202" t="s">
        <v>109</v>
      </c>
      <c r="D16" s="202"/>
      <c r="E16" s="202"/>
      <c r="F16" s="202"/>
      <c r="G16" s="202"/>
      <c r="H16" s="202"/>
      <c r="I16" s="202"/>
      <c r="J16" s="202"/>
      <c r="K16" s="202"/>
      <c r="L16" s="202"/>
      <c r="M16" s="202"/>
      <c r="N16" s="202"/>
      <c r="O16" s="202"/>
      <c r="P16" s="202"/>
      <c r="Q16" s="202"/>
      <c r="R16" s="202"/>
      <c r="S16" s="202"/>
      <c r="T16" s="202"/>
      <c r="U16" s="202"/>
    </row>
    <row r="17" spans="1:21" s="6" customFormat="1" ht="31.5" customHeight="1">
      <c r="A17" s="254" t="s">
        <v>133</v>
      </c>
      <c r="B17" s="254"/>
      <c r="C17" s="202" t="s">
        <v>143</v>
      </c>
      <c r="D17" s="202"/>
      <c r="E17" s="202"/>
      <c r="F17" s="202"/>
      <c r="G17" s="202"/>
      <c r="H17" s="202"/>
      <c r="I17" s="202"/>
      <c r="J17" s="202"/>
      <c r="K17" s="202"/>
      <c r="L17" s="202"/>
      <c r="M17" s="202"/>
      <c r="N17" s="202"/>
      <c r="O17" s="202"/>
      <c r="P17" s="202"/>
      <c r="Q17" s="202"/>
      <c r="R17" s="202"/>
      <c r="S17" s="202"/>
      <c r="T17" s="202"/>
      <c r="U17" s="202"/>
    </row>
    <row r="18" spans="1:21" s="6" customFormat="1" ht="150.75" customHeight="1">
      <c r="A18" s="254" t="s">
        <v>126</v>
      </c>
      <c r="B18" s="254"/>
      <c r="C18" s="236" t="s">
        <v>134</v>
      </c>
      <c r="D18" s="236"/>
      <c r="E18" s="236"/>
      <c r="F18" s="236"/>
      <c r="G18" s="236"/>
      <c r="H18" s="236"/>
      <c r="I18" s="236"/>
      <c r="J18" s="236"/>
      <c r="K18" s="236"/>
      <c r="L18" s="236"/>
      <c r="M18" s="236"/>
      <c r="N18" s="236"/>
      <c r="O18" s="236"/>
      <c r="P18" s="236"/>
      <c r="Q18" s="236"/>
      <c r="R18" s="236"/>
      <c r="S18" s="236"/>
      <c r="T18" s="236"/>
      <c r="U18" s="236"/>
    </row>
    <row r="19" spans="1:21" s="6" customFormat="1" ht="45.75" customHeight="1">
      <c r="A19" s="200" t="s">
        <v>108</v>
      </c>
      <c r="B19" s="200"/>
      <c r="C19" s="202" t="s">
        <v>263</v>
      </c>
      <c r="D19" s="202"/>
      <c r="E19" s="202"/>
      <c r="F19" s="202"/>
      <c r="G19" s="202"/>
      <c r="H19" s="202"/>
      <c r="I19" s="202"/>
      <c r="J19" s="202"/>
      <c r="K19" s="202"/>
      <c r="L19" s="202"/>
      <c r="M19" s="202"/>
      <c r="N19" s="202"/>
      <c r="O19" s="202"/>
      <c r="P19" s="202"/>
      <c r="Q19" s="202"/>
      <c r="R19" s="202"/>
      <c r="S19" s="202"/>
      <c r="T19" s="202"/>
      <c r="U19" s="202"/>
    </row>
    <row r="20" spans="1:21" s="6" customFormat="1" ht="13.5" customHeight="1">
      <c r="A20" s="200" t="s">
        <v>110</v>
      </c>
      <c r="B20" s="200"/>
      <c r="C20" s="199">
        <v>230</v>
      </c>
      <c r="D20" s="199"/>
      <c r="E20" s="199"/>
      <c r="F20" s="199"/>
      <c r="G20" s="199"/>
      <c r="H20" s="199"/>
      <c r="I20" s="199"/>
      <c r="J20" s="199"/>
      <c r="K20" s="199"/>
      <c r="L20" s="199"/>
      <c r="M20" s="199"/>
      <c r="N20" s="199"/>
      <c r="O20" s="199"/>
      <c r="P20" s="199"/>
      <c r="Q20" s="199"/>
      <c r="R20" s="199"/>
      <c r="S20" s="199"/>
      <c r="T20" s="199"/>
      <c r="U20" s="199"/>
    </row>
    <row r="21" spans="1:21" s="6" customFormat="1" ht="13.5" customHeight="1">
      <c r="A21" s="200" t="s">
        <v>111</v>
      </c>
      <c r="B21" s="200"/>
      <c r="C21" s="199">
        <v>50</v>
      </c>
      <c r="D21" s="199"/>
      <c r="E21" s="199"/>
      <c r="F21" s="199"/>
      <c r="G21" s="199"/>
      <c r="H21" s="199"/>
      <c r="I21" s="199"/>
      <c r="J21" s="199"/>
      <c r="K21" s="199"/>
      <c r="L21" s="199"/>
      <c r="M21" s="199"/>
      <c r="N21" s="199"/>
      <c r="O21" s="199"/>
      <c r="P21" s="199"/>
      <c r="Q21" s="199"/>
      <c r="R21" s="199"/>
      <c r="S21" s="199"/>
      <c r="T21" s="199"/>
      <c r="U21" s="199"/>
    </row>
    <row r="22" spans="1:21" s="6" customFormat="1" ht="27" customHeight="1">
      <c r="A22" s="200" t="s">
        <v>112</v>
      </c>
      <c r="B22" s="200"/>
      <c r="C22" s="199">
        <v>0.15</v>
      </c>
      <c r="D22" s="199"/>
      <c r="E22" s="199"/>
      <c r="F22" s="199"/>
      <c r="G22" s="199"/>
      <c r="H22" s="199"/>
      <c r="I22" s="199"/>
      <c r="J22" s="199"/>
      <c r="K22" s="199"/>
      <c r="L22" s="199"/>
      <c r="M22" s="199"/>
      <c r="N22" s="199"/>
      <c r="O22" s="199"/>
      <c r="P22" s="199"/>
      <c r="Q22" s="199"/>
      <c r="R22" s="199"/>
      <c r="S22" s="199"/>
      <c r="T22" s="199"/>
      <c r="U22" s="199"/>
    </row>
    <row r="23" spans="1:21" ht="172.5" customHeight="1">
      <c r="A23" s="254" t="s">
        <v>132</v>
      </c>
      <c r="B23" s="254"/>
      <c r="C23" s="200"/>
      <c r="D23" s="200"/>
      <c r="E23" s="200"/>
      <c r="F23" s="200"/>
      <c r="G23" s="200"/>
      <c r="H23" s="200"/>
      <c r="I23" s="200"/>
      <c r="J23" s="200"/>
      <c r="K23" s="200"/>
      <c r="L23" s="200"/>
      <c r="M23" s="200"/>
      <c r="N23" s="200"/>
      <c r="O23" s="200"/>
      <c r="P23" s="200"/>
      <c r="Q23" s="200"/>
      <c r="R23" s="200"/>
      <c r="S23" s="200"/>
      <c r="T23" s="200"/>
      <c r="U23" s="200"/>
    </row>
    <row r="25" spans="1:21" ht="13.5" customHeight="1">
      <c r="A25" s="201" t="s">
        <v>123</v>
      </c>
      <c r="B25" s="201"/>
      <c r="C25" s="201"/>
      <c r="D25" s="201"/>
      <c r="E25" s="201"/>
      <c r="F25" s="201"/>
      <c r="G25" s="201"/>
      <c r="H25" s="201"/>
      <c r="I25" s="201"/>
      <c r="J25" s="201"/>
      <c r="K25" s="201"/>
      <c r="L25" s="201"/>
      <c r="M25" s="201"/>
      <c r="N25" s="201"/>
      <c r="O25" s="201"/>
      <c r="P25" s="201"/>
      <c r="Q25" s="201"/>
      <c r="R25" s="201"/>
      <c r="S25" s="201"/>
      <c r="T25" s="201"/>
      <c r="U25" s="201"/>
    </row>
    <row r="26" spans="1:21" ht="80.25" customHeight="1">
      <c r="A26" s="252" t="s">
        <v>124</v>
      </c>
      <c r="B26" s="252"/>
      <c r="C26" s="202" t="s">
        <v>144</v>
      </c>
      <c r="D26" s="202"/>
      <c r="E26" s="202"/>
      <c r="F26" s="202"/>
      <c r="G26" s="202"/>
      <c r="H26" s="202"/>
      <c r="I26" s="202"/>
      <c r="J26" s="202"/>
      <c r="K26" s="202"/>
      <c r="L26" s="202"/>
      <c r="M26" s="202"/>
      <c r="N26" s="202"/>
      <c r="O26" s="202"/>
      <c r="P26" s="202"/>
      <c r="Q26" s="202"/>
      <c r="R26" s="202"/>
      <c r="S26" s="202"/>
      <c r="T26" s="202"/>
      <c r="U26" s="202"/>
    </row>
    <row r="27" spans="1:21" ht="143.25" customHeight="1">
      <c r="A27" s="200" t="s">
        <v>127</v>
      </c>
      <c r="B27" s="200"/>
      <c r="C27" s="202" t="s">
        <v>125</v>
      </c>
      <c r="D27" s="202"/>
      <c r="E27" s="202"/>
      <c r="F27" s="202"/>
      <c r="G27" s="202"/>
      <c r="H27" s="202"/>
      <c r="I27" s="202"/>
      <c r="J27" s="202"/>
      <c r="K27" s="202"/>
      <c r="L27" s="202"/>
      <c r="M27" s="202"/>
      <c r="N27" s="202"/>
      <c r="O27" s="202"/>
      <c r="P27" s="202"/>
      <c r="Q27" s="202"/>
      <c r="R27" s="202"/>
      <c r="S27" s="202"/>
      <c r="T27" s="202"/>
      <c r="U27" s="202"/>
    </row>
    <row r="28" spans="1:21" ht="13.5" customHeight="1">
      <c r="A28" s="255" t="s">
        <v>130</v>
      </c>
      <c r="B28" s="21"/>
      <c r="C28" s="203" t="s">
        <v>129</v>
      </c>
      <c r="D28" s="203"/>
      <c r="E28" s="203"/>
      <c r="F28" s="203"/>
      <c r="G28" s="203"/>
      <c r="H28" s="203"/>
      <c r="I28" s="203"/>
      <c r="J28" s="203"/>
      <c r="K28" s="203"/>
      <c r="L28" s="203"/>
      <c r="M28" s="203"/>
      <c r="N28" s="203"/>
      <c r="O28" s="203"/>
      <c r="P28" s="203"/>
      <c r="Q28" s="203"/>
      <c r="R28" s="203"/>
      <c r="S28" s="203"/>
      <c r="T28" s="203"/>
      <c r="U28" s="203"/>
    </row>
    <row r="29" spans="1:21">
      <c r="A29" s="255"/>
      <c r="B29" s="18" t="s">
        <v>128</v>
      </c>
      <c r="C29" s="204"/>
      <c r="D29" s="204"/>
      <c r="E29" s="204"/>
      <c r="F29" s="204"/>
      <c r="G29" s="204"/>
      <c r="H29" s="204"/>
      <c r="I29" s="204"/>
      <c r="J29" s="204"/>
      <c r="K29" s="204"/>
      <c r="L29" s="204"/>
      <c r="M29" s="204"/>
      <c r="N29" s="204"/>
      <c r="O29" s="204"/>
      <c r="P29" s="204"/>
      <c r="Q29" s="204"/>
      <c r="R29" s="204"/>
      <c r="S29" s="204"/>
      <c r="T29" s="204"/>
      <c r="U29" s="204"/>
    </row>
    <row r="30" spans="1:21">
      <c r="A30" s="255"/>
      <c r="B30" s="18" t="s">
        <v>261</v>
      </c>
      <c r="C30" s="204"/>
      <c r="D30" s="204"/>
      <c r="E30" s="204"/>
      <c r="F30" s="204"/>
      <c r="G30" s="204"/>
      <c r="H30" s="204"/>
      <c r="I30" s="204"/>
      <c r="J30" s="204"/>
      <c r="K30" s="204"/>
      <c r="L30" s="204"/>
      <c r="M30" s="204"/>
      <c r="N30" s="204"/>
      <c r="O30" s="204"/>
      <c r="P30" s="204"/>
      <c r="Q30" s="204"/>
      <c r="R30" s="204"/>
      <c r="S30" s="204"/>
      <c r="T30" s="204"/>
      <c r="U30" s="204"/>
    </row>
    <row r="32" spans="1:21" s="6" customFormat="1" ht="13.5" customHeight="1">
      <c r="A32" s="201" t="s">
        <v>54</v>
      </c>
      <c r="B32" s="201"/>
      <c r="C32" s="201"/>
      <c r="D32" s="201"/>
      <c r="E32" s="201"/>
      <c r="F32" s="201"/>
      <c r="G32" s="201"/>
      <c r="H32" s="201"/>
      <c r="I32" s="201"/>
      <c r="J32" s="201"/>
      <c r="K32" s="201"/>
      <c r="L32" s="201"/>
      <c r="M32" s="201"/>
      <c r="N32" s="201"/>
      <c r="O32" s="201"/>
      <c r="P32" s="201"/>
      <c r="Q32" s="201"/>
      <c r="R32" s="201"/>
      <c r="S32" s="201"/>
      <c r="T32" s="201"/>
      <c r="U32" s="201"/>
    </row>
    <row r="33" spans="1:21" s="6" customFormat="1">
      <c r="A33" s="252" t="s">
        <v>49</v>
      </c>
      <c r="B33" s="252"/>
      <c r="C33" s="253" t="s">
        <v>305</v>
      </c>
      <c r="D33" s="253"/>
      <c r="E33" s="253"/>
      <c r="F33" s="253"/>
      <c r="G33" s="253"/>
      <c r="H33" s="253"/>
      <c r="I33" s="256"/>
      <c r="J33" s="256"/>
      <c r="K33" s="256"/>
      <c r="L33" s="256"/>
      <c r="M33" s="256"/>
      <c r="N33" s="256"/>
      <c r="O33" s="256"/>
      <c r="P33" s="256"/>
      <c r="Q33" s="256"/>
      <c r="R33" s="256"/>
      <c r="S33" s="256"/>
      <c r="T33" s="256"/>
      <c r="U33" s="256"/>
    </row>
    <row r="34" spans="1:21" s="6" customFormat="1">
      <c r="A34" s="200" t="s">
        <v>50</v>
      </c>
      <c r="B34" s="200"/>
      <c r="C34" s="199" t="s">
        <v>281</v>
      </c>
      <c r="D34" s="199"/>
      <c r="E34" s="199"/>
      <c r="F34" s="199"/>
      <c r="G34" s="199"/>
      <c r="H34" s="199"/>
      <c r="I34" s="256"/>
      <c r="J34" s="256"/>
      <c r="K34" s="256"/>
      <c r="L34" s="256"/>
      <c r="M34" s="256"/>
      <c r="N34" s="256"/>
      <c r="O34" s="256"/>
      <c r="P34" s="256"/>
      <c r="Q34" s="256"/>
      <c r="R34" s="256"/>
      <c r="S34" s="256"/>
      <c r="T34" s="256"/>
      <c r="U34" s="256"/>
    </row>
    <row r="35" spans="1:21" s="6" customFormat="1">
      <c r="A35" s="200" t="s">
        <v>51</v>
      </c>
      <c r="B35" s="200"/>
      <c r="C35" s="199">
        <v>1</v>
      </c>
      <c r="D35" s="199"/>
      <c r="E35" s="199"/>
      <c r="F35" s="199"/>
      <c r="G35" s="199"/>
      <c r="H35" s="199"/>
      <c r="I35" s="256"/>
      <c r="J35" s="256"/>
      <c r="K35" s="256"/>
      <c r="L35" s="256"/>
      <c r="M35" s="256"/>
      <c r="N35" s="256"/>
      <c r="O35" s="256"/>
      <c r="P35" s="256"/>
      <c r="Q35" s="256"/>
      <c r="R35" s="256"/>
      <c r="S35" s="256"/>
      <c r="T35" s="256"/>
      <c r="U35" s="256"/>
    </row>
    <row r="36" spans="1:21" s="6" customFormat="1">
      <c r="A36" s="200" t="s">
        <v>25</v>
      </c>
      <c r="B36" s="200"/>
      <c r="C36" s="199" t="s">
        <v>306</v>
      </c>
      <c r="D36" s="199"/>
      <c r="E36" s="199"/>
      <c r="F36" s="199"/>
      <c r="G36" s="199"/>
      <c r="H36" s="199"/>
      <c r="I36" s="256"/>
      <c r="J36" s="256"/>
      <c r="K36" s="256"/>
      <c r="L36" s="256"/>
      <c r="M36" s="256"/>
      <c r="N36" s="256"/>
      <c r="O36" s="256"/>
      <c r="P36" s="256"/>
      <c r="Q36" s="256"/>
      <c r="R36" s="256"/>
      <c r="S36" s="256"/>
      <c r="T36" s="256"/>
      <c r="U36" s="256"/>
    </row>
    <row r="37" spans="1:21" s="6" customFormat="1" ht="25.5" customHeight="1">
      <c r="A37" s="205" t="s">
        <v>75</v>
      </c>
      <c r="B37" s="206"/>
      <c r="C37" s="199" t="s">
        <v>311</v>
      </c>
      <c r="D37" s="199"/>
      <c r="E37" s="199"/>
      <c r="F37" s="199"/>
      <c r="G37" s="199"/>
      <c r="H37" s="199"/>
      <c r="I37" s="256"/>
      <c r="J37" s="256"/>
      <c r="K37" s="256"/>
      <c r="L37" s="256"/>
      <c r="M37" s="256"/>
      <c r="N37" s="256"/>
      <c r="O37" s="256"/>
      <c r="P37" s="256"/>
      <c r="Q37" s="256"/>
      <c r="R37" s="256"/>
      <c r="S37" s="256"/>
      <c r="T37" s="256"/>
      <c r="U37" s="256"/>
    </row>
    <row r="38" spans="1:21" s="6" customFormat="1" ht="13.8" customHeight="1">
      <c r="A38" s="200" t="s">
        <v>26</v>
      </c>
      <c r="B38" s="200"/>
      <c r="C38" s="199" t="s">
        <v>312</v>
      </c>
      <c r="D38" s="199"/>
      <c r="E38" s="199"/>
      <c r="F38" s="199"/>
      <c r="G38" s="199"/>
      <c r="H38" s="199"/>
      <c r="I38" s="256"/>
      <c r="J38" s="256"/>
      <c r="K38" s="256"/>
      <c r="L38" s="256"/>
      <c r="M38" s="256"/>
      <c r="N38" s="256"/>
      <c r="O38" s="256"/>
      <c r="P38" s="256"/>
      <c r="Q38" s="256"/>
      <c r="R38" s="256"/>
      <c r="S38" s="256"/>
      <c r="T38" s="256"/>
      <c r="U38" s="256"/>
    </row>
    <row r="39" spans="1:21" s="6" customFormat="1">
      <c r="A39" s="205" t="s">
        <v>58</v>
      </c>
      <c r="B39" s="206"/>
      <c r="C39" s="199" t="s">
        <v>308</v>
      </c>
      <c r="D39" s="199"/>
      <c r="E39" s="199"/>
      <c r="F39" s="199"/>
      <c r="G39" s="199"/>
      <c r="H39" s="199"/>
      <c r="I39" s="256"/>
      <c r="J39" s="256"/>
      <c r="K39" s="256"/>
      <c r="L39" s="256"/>
      <c r="M39" s="256"/>
      <c r="N39" s="256"/>
      <c r="O39" s="256"/>
      <c r="P39" s="256"/>
      <c r="Q39" s="256"/>
      <c r="R39" s="256"/>
      <c r="S39" s="256"/>
      <c r="T39" s="256"/>
      <c r="U39" s="256"/>
    </row>
    <row r="40" spans="1:21" s="6" customFormat="1">
      <c r="A40" s="205" t="s">
        <v>60</v>
      </c>
      <c r="B40" s="206"/>
      <c r="C40" s="199" t="s">
        <v>309</v>
      </c>
      <c r="D40" s="199"/>
      <c r="E40" s="199"/>
      <c r="F40" s="199"/>
      <c r="G40" s="199"/>
      <c r="H40" s="199"/>
      <c r="I40" s="256"/>
      <c r="J40" s="256"/>
      <c r="K40" s="256"/>
      <c r="L40" s="256"/>
      <c r="M40" s="256"/>
      <c r="N40" s="256"/>
      <c r="O40" s="256"/>
      <c r="P40" s="256"/>
      <c r="Q40" s="256"/>
      <c r="R40" s="256"/>
      <c r="S40" s="256"/>
      <c r="T40" s="256"/>
      <c r="U40" s="256"/>
    </row>
    <row r="41" spans="1:21" s="6" customFormat="1" ht="13.5" customHeight="1">
      <c r="A41" s="205" t="s">
        <v>24</v>
      </c>
      <c r="B41" s="206"/>
      <c r="C41" s="199" t="s">
        <v>310</v>
      </c>
      <c r="D41" s="199"/>
      <c r="E41" s="199"/>
      <c r="F41" s="199"/>
      <c r="G41" s="199"/>
      <c r="H41" s="199"/>
      <c r="I41" s="256"/>
      <c r="J41" s="256"/>
      <c r="K41" s="256"/>
      <c r="L41" s="256"/>
      <c r="M41" s="256"/>
      <c r="N41" s="256"/>
      <c r="O41" s="256"/>
      <c r="P41" s="256"/>
      <c r="Q41" s="256"/>
      <c r="R41" s="256"/>
      <c r="S41" s="256"/>
      <c r="T41" s="256"/>
      <c r="U41" s="256"/>
    </row>
    <row r="42" spans="1:21" s="6" customFormat="1" ht="13.5" customHeight="1">
      <c r="A42" s="205" t="s">
        <v>59</v>
      </c>
      <c r="B42" s="206"/>
      <c r="C42" s="199" t="s">
        <v>288</v>
      </c>
      <c r="D42" s="199"/>
      <c r="E42" s="199"/>
      <c r="F42" s="199"/>
      <c r="G42" s="199"/>
      <c r="H42" s="199"/>
      <c r="I42" s="256"/>
      <c r="J42" s="256"/>
      <c r="K42" s="256"/>
      <c r="L42" s="256"/>
      <c r="M42" s="256"/>
      <c r="N42" s="256"/>
      <c r="O42" s="256"/>
      <c r="P42" s="256"/>
      <c r="Q42" s="256"/>
      <c r="R42" s="256"/>
      <c r="S42" s="256"/>
      <c r="T42" s="256"/>
      <c r="U42" s="256"/>
    </row>
    <row r="43" spans="1:21" s="6" customFormat="1" ht="25.5" customHeight="1">
      <c r="A43" s="205" t="s">
        <v>65</v>
      </c>
      <c r="B43" s="206"/>
      <c r="C43" s="199">
        <v>8</v>
      </c>
      <c r="D43" s="199"/>
      <c r="E43" s="199"/>
      <c r="F43" s="199"/>
      <c r="G43" s="199"/>
      <c r="H43" s="199"/>
      <c r="I43" s="256"/>
      <c r="J43" s="256"/>
      <c r="K43" s="256"/>
      <c r="L43" s="256"/>
      <c r="M43" s="256"/>
      <c r="N43" s="256"/>
      <c r="O43" s="256"/>
      <c r="P43" s="256"/>
      <c r="Q43" s="256"/>
      <c r="R43" s="256"/>
      <c r="S43" s="256"/>
      <c r="T43" s="256"/>
      <c r="U43" s="256"/>
    </row>
    <row r="44" spans="1:21" s="6" customFormat="1" ht="13.5" customHeight="1">
      <c r="A44" s="205" t="s">
        <v>66</v>
      </c>
      <c r="B44" s="206"/>
      <c r="C44" s="199">
        <v>8</v>
      </c>
      <c r="D44" s="199"/>
      <c r="E44" s="199"/>
      <c r="F44" s="199"/>
      <c r="G44" s="199"/>
      <c r="H44" s="199"/>
      <c r="I44" s="256"/>
      <c r="J44" s="256"/>
      <c r="K44" s="256"/>
      <c r="L44" s="256"/>
      <c r="M44" s="256"/>
      <c r="N44" s="256"/>
      <c r="O44" s="256"/>
      <c r="P44" s="256"/>
      <c r="Q44" s="256"/>
      <c r="R44" s="256"/>
      <c r="S44" s="256"/>
      <c r="T44" s="256"/>
      <c r="U44" s="256"/>
    </row>
    <row r="45" spans="1:21" s="58" customFormat="1">
      <c r="A45" s="240" t="s">
        <v>242</v>
      </c>
      <c r="B45" s="241"/>
      <c r="C45" s="209" t="s">
        <v>286</v>
      </c>
      <c r="D45" s="209"/>
      <c r="E45" s="209" t="s">
        <v>52</v>
      </c>
      <c r="F45" s="209"/>
      <c r="G45" s="209" t="s">
        <v>52</v>
      </c>
      <c r="H45" s="209"/>
      <c r="I45" s="256"/>
      <c r="J45" s="256"/>
      <c r="K45" s="256"/>
      <c r="L45" s="256"/>
      <c r="M45" s="256"/>
      <c r="N45" s="256"/>
      <c r="O45" s="256"/>
      <c r="P45" s="256"/>
      <c r="Q45" s="256"/>
      <c r="R45" s="256"/>
      <c r="S45" s="256"/>
      <c r="T45" s="256"/>
      <c r="U45" s="256"/>
    </row>
    <row r="46" spans="1:21" s="6" customFormat="1" ht="13.5" customHeight="1">
      <c r="A46" s="200" t="s">
        <v>118</v>
      </c>
      <c r="B46" s="200"/>
      <c r="C46" s="209" t="s">
        <v>287</v>
      </c>
      <c r="D46" s="209"/>
      <c r="E46" s="209" t="s">
        <v>52</v>
      </c>
      <c r="F46" s="209"/>
      <c r="G46" s="209" t="s">
        <v>52</v>
      </c>
      <c r="H46" s="209"/>
      <c r="I46" s="256"/>
      <c r="J46" s="256"/>
      <c r="K46" s="256"/>
      <c r="L46" s="256"/>
      <c r="M46" s="256"/>
      <c r="N46" s="256"/>
      <c r="O46" s="256"/>
      <c r="P46" s="256"/>
      <c r="Q46" s="256"/>
      <c r="R46" s="256"/>
      <c r="S46" s="256"/>
      <c r="T46" s="256"/>
      <c r="U46" s="256"/>
    </row>
    <row r="47" spans="1:21" s="6" customFormat="1" ht="13.5" customHeight="1">
      <c r="A47" s="200" t="s">
        <v>117</v>
      </c>
      <c r="B47" s="200"/>
      <c r="C47" s="209" t="s">
        <v>287</v>
      </c>
      <c r="D47" s="209"/>
      <c r="E47" s="209" t="s">
        <v>52</v>
      </c>
      <c r="F47" s="209"/>
      <c r="G47" s="209" t="s">
        <v>52</v>
      </c>
      <c r="H47" s="209"/>
      <c r="I47" s="256"/>
      <c r="J47" s="256"/>
      <c r="K47" s="256"/>
      <c r="L47" s="256"/>
      <c r="M47" s="256"/>
      <c r="N47" s="256"/>
      <c r="O47" s="256"/>
      <c r="P47" s="256"/>
      <c r="Q47" s="256"/>
      <c r="R47" s="256"/>
      <c r="S47" s="256"/>
      <c r="T47" s="256"/>
      <c r="U47" s="256"/>
    </row>
    <row r="48" spans="1:21" s="6" customFormat="1" ht="13.5" customHeight="1">
      <c r="A48" s="205" t="s">
        <v>73</v>
      </c>
      <c r="B48" s="206"/>
      <c r="C48" s="199" t="s">
        <v>299</v>
      </c>
      <c r="D48" s="199"/>
      <c r="E48" s="199"/>
      <c r="F48" s="199"/>
      <c r="G48" s="207"/>
      <c r="H48" s="208"/>
      <c r="I48" s="256"/>
      <c r="J48" s="256"/>
      <c r="K48" s="256"/>
      <c r="L48" s="256"/>
      <c r="M48" s="256"/>
      <c r="N48" s="256"/>
      <c r="O48" s="256"/>
      <c r="P48" s="256"/>
      <c r="Q48" s="256"/>
      <c r="R48" s="256"/>
      <c r="S48" s="256"/>
      <c r="T48" s="256"/>
      <c r="U48" s="256"/>
    </row>
    <row r="49" spans="1:21" s="6" customFormat="1">
      <c r="A49" s="200" t="s">
        <v>92</v>
      </c>
      <c r="B49" s="200"/>
      <c r="C49" s="199" t="s">
        <v>300</v>
      </c>
      <c r="D49" s="199"/>
      <c r="E49" s="199"/>
      <c r="F49" s="199"/>
      <c r="G49" s="207"/>
      <c r="H49" s="208"/>
      <c r="I49" s="256"/>
      <c r="J49" s="256"/>
      <c r="K49" s="256"/>
      <c r="L49" s="256"/>
      <c r="M49" s="256"/>
      <c r="N49" s="256"/>
      <c r="O49" s="256"/>
      <c r="P49" s="256"/>
      <c r="Q49" s="256"/>
      <c r="R49" s="256"/>
      <c r="S49" s="256"/>
      <c r="T49" s="256"/>
      <c r="U49" s="256"/>
    </row>
    <row r="50" spans="1:21" s="6" customFormat="1" ht="19.5" customHeight="1">
      <c r="A50" s="244" t="s">
        <v>131</v>
      </c>
      <c r="B50" s="245"/>
      <c r="C50" s="199" t="s">
        <v>285</v>
      </c>
      <c r="D50" s="199"/>
      <c r="E50" s="199" t="s">
        <v>52</v>
      </c>
      <c r="F50" s="199"/>
      <c r="G50" s="199" t="s">
        <v>52</v>
      </c>
      <c r="H50" s="199"/>
      <c r="I50" s="256"/>
      <c r="J50" s="256"/>
      <c r="K50" s="256"/>
      <c r="L50" s="256"/>
      <c r="M50" s="256"/>
      <c r="N50" s="256"/>
      <c r="O50" s="256"/>
      <c r="P50" s="256"/>
      <c r="Q50" s="256"/>
      <c r="R50" s="256"/>
      <c r="S50" s="256"/>
      <c r="T50" s="256"/>
      <c r="U50" s="256"/>
    </row>
    <row r="51" spans="1:21" s="6" customFormat="1" ht="46.5" customHeight="1">
      <c r="A51" s="246"/>
      <c r="B51" s="247"/>
      <c r="C51" s="259" t="str">
        <f>IF(C50="Select","",IF(C50="Yes","The battery[ies] in this product cannot be easily replaced by users themselves.","N/A"))</f>
        <v>The battery[ies] in this product cannot be easily replaced by users themselves.</v>
      </c>
      <c r="D51" s="259"/>
      <c r="E51" s="259" t="str">
        <f t="shared" ref="E51" si="0">IF(E50="Select","",IF(E50="Yes","The battery[ies] in this product cannot be easily replaced by users themselves.","N/A"))</f>
        <v/>
      </c>
      <c r="F51" s="259"/>
      <c r="G51" s="259" t="str">
        <f t="shared" ref="G51" si="1">IF(G50="Select","",IF(G50="Yes","The battery[ies] in this product cannot be easily replaced by users themselves.","N/A"))</f>
        <v/>
      </c>
      <c r="H51" s="259"/>
      <c r="I51" s="256"/>
      <c r="J51" s="256"/>
      <c r="K51" s="256"/>
      <c r="L51" s="256"/>
      <c r="M51" s="256"/>
      <c r="N51" s="256"/>
      <c r="O51" s="256"/>
      <c r="P51" s="256"/>
      <c r="Q51" s="256"/>
      <c r="R51" s="256"/>
      <c r="S51" s="256"/>
      <c r="T51" s="256"/>
      <c r="U51" s="256"/>
    </row>
    <row r="52" spans="1:21" s="6" customFormat="1" ht="35.25" customHeight="1">
      <c r="A52" s="244" t="s">
        <v>55</v>
      </c>
      <c r="B52" s="245"/>
      <c r="C52" s="194" t="s">
        <v>56</v>
      </c>
      <c r="D52" s="194"/>
      <c r="E52" s="194"/>
      <c r="F52" s="194"/>
      <c r="G52" s="194"/>
      <c r="H52" s="194"/>
      <c r="I52" s="194"/>
      <c r="J52" s="194"/>
      <c r="K52" s="194"/>
      <c r="L52" s="194"/>
      <c r="M52" s="194"/>
      <c r="N52" s="194"/>
      <c r="O52" s="194"/>
      <c r="P52" s="194"/>
      <c r="Q52" s="194"/>
      <c r="R52" s="194"/>
      <c r="S52" s="194"/>
      <c r="T52" s="194"/>
      <c r="U52" s="194"/>
    </row>
    <row r="53" spans="1:21" s="6" customFormat="1" ht="27" customHeight="1">
      <c r="A53" s="246"/>
      <c r="B53" s="247"/>
      <c r="C53" s="242" t="s">
        <v>282</v>
      </c>
      <c r="D53" s="243"/>
      <c r="E53" s="242" t="s">
        <v>52</v>
      </c>
      <c r="F53" s="243"/>
      <c r="G53" s="242" t="s">
        <v>52</v>
      </c>
      <c r="H53" s="243"/>
      <c r="I53" s="195"/>
      <c r="J53" s="195"/>
      <c r="K53" s="195"/>
      <c r="L53" s="195"/>
      <c r="M53" s="195"/>
      <c r="N53" s="195"/>
      <c r="O53" s="195"/>
      <c r="P53" s="195"/>
      <c r="Q53" s="195"/>
      <c r="R53" s="195"/>
      <c r="S53" s="195"/>
      <c r="T53" s="195"/>
      <c r="U53" s="195"/>
    </row>
    <row r="54" spans="1:21" s="6" customFormat="1" ht="27" customHeight="1">
      <c r="A54" s="205" t="s">
        <v>57</v>
      </c>
      <c r="B54" s="206"/>
      <c r="C54" s="209" t="s">
        <v>283</v>
      </c>
      <c r="D54" s="209"/>
      <c r="E54" s="209" t="s">
        <v>52</v>
      </c>
      <c r="F54" s="209"/>
      <c r="G54" s="209" t="s">
        <v>52</v>
      </c>
      <c r="H54" s="209"/>
      <c r="I54" s="195"/>
      <c r="J54" s="195"/>
      <c r="K54" s="195"/>
      <c r="L54" s="195"/>
      <c r="M54" s="195"/>
      <c r="N54" s="195"/>
      <c r="O54" s="195"/>
      <c r="P54" s="195"/>
      <c r="Q54" s="195"/>
      <c r="R54" s="195"/>
      <c r="S54" s="195"/>
      <c r="T54" s="195"/>
      <c r="U54" s="195"/>
    </row>
    <row r="55" spans="1:21" s="6" customFormat="1" ht="27" customHeight="1">
      <c r="A55" s="205" t="s">
        <v>78</v>
      </c>
      <c r="B55" s="206"/>
      <c r="C55" s="238" t="s">
        <v>284</v>
      </c>
      <c r="D55" s="239"/>
      <c r="E55" s="238" t="s">
        <v>52</v>
      </c>
      <c r="F55" s="239"/>
      <c r="G55" s="238" t="s">
        <v>52</v>
      </c>
      <c r="H55" s="239"/>
      <c r="I55" s="195"/>
      <c r="J55" s="195"/>
      <c r="K55" s="195"/>
      <c r="L55" s="195"/>
      <c r="M55" s="195"/>
      <c r="N55" s="195"/>
      <c r="O55" s="195"/>
      <c r="P55" s="195"/>
      <c r="Q55" s="195"/>
      <c r="R55" s="195"/>
      <c r="S55" s="195"/>
      <c r="T55" s="195"/>
      <c r="U55" s="195"/>
    </row>
    <row r="56" spans="1:21" s="6" customFormat="1" ht="33" customHeight="1">
      <c r="A56" s="211" t="s">
        <v>64</v>
      </c>
      <c r="B56" s="8" t="s">
        <v>61</v>
      </c>
      <c r="C56" s="199" t="s">
        <v>307</v>
      </c>
      <c r="D56" s="199"/>
      <c r="E56" s="199"/>
      <c r="F56" s="199"/>
      <c r="G56" s="199"/>
      <c r="H56" s="199"/>
      <c r="I56" s="195"/>
      <c r="J56" s="195"/>
      <c r="K56" s="195"/>
      <c r="L56" s="195"/>
      <c r="M56" s="195"/>
      <c r="N56" s="195"/>
      <c r="O56" s="195"/>
      <c r="P56" s="195"/>
      <c r="Q56" s="195"/>
      <c r="R56" s="195"/>
      <c r="S56" s="195"/>
      <c r="T56" s="195"/>
      <c r="U56" s="195"/>
    </row>
    <row r="57" spans="1:21" s="6" customFormat="1" ht="27.6">
      <c r="A57" s="212"/>
      <c r="B57" s="8" t="s">
        <v>62</v>
      </c>
      <c r="C57" s="199">
        <v>2.6</v>
      </c>
      <c r="D57" s="199"/>
      <c r="E57" s="199"/>
      <c r="F57" s="199"/>
      <c r="G57" s="199"/>
      <c r="H57" s="199"/>
      <c r="I57" s="195"/>
      <c r="J57" s="195"/>
      <c r="K57" s="195"/>
      <c r="L57" s="195"/>
      <c r="M57" s="195"/>
      <c r="N57" s="195"/>
      <c r="O57" s="195"/>
      <c r="P57" s="195"/>
      <c r="Q57" s="195"/>
      <c r="R57" s="195"/>
      <c r="S57" s="195"/>
      <c r="T57" s="195"/>
      <c r="U57" s="195"/>
    </row>
    <row r="58" spans="1:21" s="6" customFormat="1" ht="27.6">
      <c r="A58" s="212"/>
      <c r="B58" s="9" t="s">
        <v>63</v>
      </c>
      <c r="C58" s="199">
        <v>4</v>
      </c>
      <c r="D58" s="199"/>
      <c r="E58" s="199"/>
      <c r="F58" s="199"/>
      <c r="G58" s="199"/>
      <c r="H58" s="199"/>
      <c r="I58" s="195"/>
      <c r="J58" s="195"/>
      <c r="K58" s="195"/>
      <c r="L58" s="195"/>
      <c r="M58" s="195"/>
      <c r="N58" s="195"/>
      <c r="O58" s="195"/>
      <c r="P58" s="195"/>
      <c r="Q58" s="195"/>
      <c r="R58" s="195"/>
      <c r="S58" s="195"/>
      <c r="T58" s="195"/>
      <c r="U58" s="195"/>
    </row>
    <row r="59" spans="1:21" s="6" customFormat="1" ht="57" customHeight="1">
      <c r="A59" s="212"/>
      <c r="B59" s="9" t="s">
        <v>76</v>
      </c>
      <c r="C59" s="207">
        <v>80.16</v>
      </c>
      <c r="D59" s="208"/>
      <c r="E59" s="207"/>
      <c r="F59" s="208"/>
      <c r="G59" s="207"/>
      <c r="H59" s="208"/>
      <c r="I59" s="195"/>
      <c r="J59" s="195"/>
      <c r="K59" s="195"/>
      <c r="L59" s="195"/>
      <c r="M59" s="195"/>
      <c r="N59" s="195"/>
      <c r="O59" s="195"/>
      <c r="P59" s="195"/>
      <c r="Q59" s="195"/>
      <c r="R59" s="195"/>
      <c r="S59" s="195"/>
      <c r="T59" s="195"/>
      <c r="U59" s="195"/>
    </row>
    <row r="60" spans="1:21" s="6" customFormat="1" ht="27.6">
      <c r="A60" s="212"/>
      <c r="B60" s="9" t="s">
        <v>77</v>
      </c>
      <c r="C60" s="207">
        <v>150</v>
      </c>
      <c r="D60" s="208"/>
      <c r="E60" s="207"/>
      <c r="F60" s="208"/>
      <c r="G60" s="207"/>
      <c r="H60" s="208"/>
      <c r="I60" s="195"/>
      <c r="J60" s="195"/>
      <c r="K60" s="195"/>
      <c r="L60" s="195"/>
      <c r="M60" s="195"/>
      <c r="N60" s="195"/>
      <c r="O60" s="195"/>
      <c r="P60" s="195"/>
      <c r="Q60" s="195"/>
      <c r="R60" s="195"/>
      <c r="S60" s="195"/>
      <c r="T60" s="195"/>
      <c r="U60" s="195"/>
    </row>
    <row r="61" spans="1:21" s="6" customFormat="1" ht="27.6">
      <c r="A61" s="212"/>
      <c r="B61" s="9" t="s">
        <v>101</v>
      </c>
      <c r="C61" s="199">
        <v>16</v>
      </c>
      <c r="D61" s="199"/>
      <c r="E61" s="199"/>
      <c r="F61" s="199"/>
      <c r="G61" s="199"/>
      <c r="H61" s="199"/>
      <c r="I61" s="195"/>
      <c r="J61" s="195"/>
      <c r="K61" s="195"/>
      <c r="L61" s="195"/>
      <c r="M61" s="195"/>
      <c r="N61" s="195"/>
      <c r="O61" s="195"/>
      <c r="P61" s="195"/>
      <c r="Q61" s="195"/>
      <c r="R61" s="195"/>
      <c r="S61" s="195"/>
      <c r="T61" s="195"/>
      <c r="U61" s="195"/>
    </row>
    <row r="62" spans="1:21" s="6" customFormat="1">
      <c r="A62" s="212"/>
      <c r="B62" s="29" t="s">
        <v>74</v>
      </c>
      <c r="C62" s="209" t="s">
        <v>301</v>
      </c>
      <c r="D62" s="209"/>
      <c r="E62" s="209" t="s">
        <v>52</v>
      </c>
      <c r="F62" s="209"/>
      <c r="G62" s="209" t="s">
        <v>52</v>
      </c>
      <c r="H62" s="209"/>
      <c r="I62" s="195"/>
      <c r="J62" s="195"/>
      <c r="K62" s="195"/>
      <c r="L62" s="195"/>
      <c r="M62" s="195"/>
      <c r="N62" s="195"/>
      <c r="O62" s="195"/>
      <c r="P62" s="195"/>
      <c r="Q62" s="195"/>
      <c r="R62" s="195"/>
      <c r="S62" s="195"/>
      <c r="T62" s="195"/>
      <c r="U62" s="195"/>
    </row>
    <row r="63" spans="1:21" s="6" customFormat="1">
      <c r="A63" s="212"/>
      <c r="B63" s="10" t="s">
        <v>31</v>
      </c>
      <c r="C63" s="210" t="str">
        <f xml:space="preserve"> IF(AND(C58&gt;=4,AND(C59&gt;225, C61&gt;=16)),"Category C(Exempt)",IF(AND(C58&gt;=2,C61&gt;=2,OR(C62="G3(w/FB Data Width &gt; 128-bit )", C62="G4", C62="G5", C62="G6", C62="G7")),"Category C",IF(OR(C62="G1", C62="G2", C62="G3(w/FB Data Width &lt;= 128-bit )", C62="G3(w/FB Data Width &gt; 128-bit )", C62="G4", C62="G5", C62="G6", C62="G7"),"Category B",IF(OR(C58="",C61="", C62=""),"","Category A"))))</f>
        <v>Category C</v>
      </c>
      <c r="D63" s="210"/>
      <c r="E63" s="210" t="str">
        <f t="shared" ref="E63" si="2" xml:space="preserve"> IF(AND(E58&gt;=4,AND(E59&gt;225, E61&gt;=16)),"Category C(Exempt)",IF(AND(E58&gt;=2,E61&gt;=2,OR(E62="G3(w/FB Data Width &gt; 128-bit )", E62="G4", E62="G5", E62="G6", E62="G7")),"Category C",IF(OR(E62="G1", E62="G2", E62="G3(w/FB Data Width &lt;= 128-bit )", E62="G3(w/FB Data Width &gt; 128-bit )", E62="G4", E62="G5", E62="G6", E62="G7"),"Category B",IF(OR(E58="",E61="", E62=""),"","Category A"))))</f>
        <v/>
      </c>
      <c r="F63" s="210"/>
      <c r="G63" s="210" t="str">
        <f t="shared" ref="G63" si="3" xml:space="preserve"> IF(AND(G58&gt;=4,AND(G59&gt;225, G61&gt;=16)),"Category C(Exempt)",IF(AND(G58&gt;=2,G61&gt;=2,OR(G62="G3(w/FB Data Width &gt; 128-bit )", G62="G4", G62="G5", G62="G6", G62="G7")),"Category C",IF(OR(G62="G1", G62="G2", G62="G3(w/FB Data Width &lt;= 128-bit )", G62="G3(w/FB Data Width &gt; 128-bit )", G62="G4", G62="G5", G62="G6", G62="G7"),"Category B",IF(OR(G58="",G61="", G62=""),"","Category A"))))</f>
        <v/>
      </c>
      <c r="H63" s="210"/>
      <c r="I63" s="195"/>
      <c r="J63" s="195"/>
      <c r="K63" s="195"/>
      <c r="L63" s="195"/>
      <c r="M63" s="195"/>
      <c r="N63" s="195"/>
      <c r="O63" s="195"/>
      <c r="P63" s="195"/>
      <c r="Q63" s="195"/>
      <c r="R63" s="195"/>
      <c r="S63" s="195"/>
      <c r="T63" s="195"/>
      <c r="U63" s="195"/>
    </row>
    <row r="64" spans="1:21" s="6" customFormat="1">
      <c r="A64" s="213"/>
      <c r="B64" s="10" t="s">
        <v>71</v>
      </c>
      <c r="C64" s="218">
        <f>IF(C63="Category A",4,IF(C63="Category B",4,IF(C63="Category C",4,IF(C63="Category C(Exempt)",0,""))))</f>
        <v>4</v>
      </c>
      <c r="D64" s="219"/>
      <c r="E64" s="218" t="str">
        <f>IF(E63="Category A",4,IF(E63="Category B",4,IF(E63="Category C",4,IF(E63="Category C(Exempt)",0,""))))</f>
        <v/>
      </c>
      <c r="F64" s="219"/>
      <c r="G64" s="218" t="str">
        <f t="shared" ref="G64" si="4">IF(G63="Category A",4,IF(G63="Category B",4,IF(G63="Category C",4,IF(G63="Category C(Exempt)",0,""))))</f>
        <v/>
      </c>
      <c r="H64" s="219"/>
      <c r="I64" s="195"/>
      <c r="J64" s="195"/>
      <c r="K64" s="195"/>
      <c r="L64" s="195"/>
      <c r="M64" s="195"/>
      <c r="N64" s="195"/>
      <c r="O64" s="195"/>
      <c r="P64" s="195"/>
      <c r="Q64" s="195"/>
      <c r="R64" s="195"/>
      <c r="S64" s="195"/>
      <c r="T64" s="195"/>
      <c r="U64" s="195"/>
    </row>
    <row r="65" spans="1:21" ht="27.75" customHeight="1">
      <c r="A65" s="211" t="s">
        <v>86</v>
      </c>
      <c r="B65" s="196" t="s">
        <v>98</v>
      </c>
      <c r="C65" s="197"/>
      <c r="D65" s="197"/>
      <c r="E65" s="197"/>
      <c r="F65" s="197"/>
      <c r="G65" s="197"/>
      <c r="H65" s="197"/>
      <c r="I65" s="197"/>
      <c r="J65" s="197"/>
      <c r="K65" s="197"/>
      <c r="L65" s="197"/>
      <c r="M65" s="197"/>
      <c r="N65" s="197"/>
      <c r="O65" s="197"/>
      <c r="P65" s="197"/>
      <c r="Q65" s="197"/>
      <c r="R65" s="197"/>
      <c r="S65" s="197"/>
      <c r="T65" s="197"/>
      <c r="U65" s="198"/>
    </row>
    <row r="66" spans="1:21" ht="41.4">
      <c r="A66" s="212"/>
      <c r="B66" s="69" t="s">
        <v>67</v>
      </c>
      <c r="C66" s="237" t="s">
        <v>285</v>
      </c>
      <c r="D66" s="237"/>
      <c r="E66" s="237" t="s">
        <v>52</v>
      </c>
      <c r="F66" s="237"/>
      <c r="G66" s="237" t="s">
        <v>53</v>
      </c>
      <c r="H66" s="237"/>
      <c r="I66" s="73"/>
      <c r="J66" s="73"/>
      <c r="K66" s="73"/>
      <c r="L66" s="73"/>
      <c r="M66" s="73"/>
      <c r="N66" s="73"/>
      <c r="O66" s="73"/>
      <c r="P66" s="73"/>
      <c r="Q66" s="73"/>
      <c r="R66" s="73"/>
      <c r="S66" s="73"/>
      <c r="T66" s="73"/>
      <c r="U66" s="73"/>
    </row>
    <row r="67" spans="1:21">
      <c r="A67" s="212"/>
      <c r="B67" s="8" t="s">
        <v>99</v>
      </c>
      <c r="C67" s="207">
        <v>3</v>
      </c>
      <c r="D67" s="208"/>
      <c r="E67" s="207"/>
      <c r="F67" s="208"/>
      <c r="G67" s="207"/>
      <c r="H67" s="208"/>
      <c r="I67" s="73"/>
      <c r="J67" s="73"/>
      <c r="K67" s="73"/>
      <c r="L67" s="73"/>
      <c r="M67" s="73"/>
      <c r="N67" s="73"/>
      <c r="O67" s="73"/>
      <c r="P67" s="73"/>
      <c r="Q67" s="73"/>
      <c r="R67" s="73"/>
      <c r="S67" s="73"/>
      <c r="T67" s="73"/>
      <c r="U67" s="73"/>
    </row>
    <row r="68" spans="1:21" ht="39" customHeight="1">
      <c r="A68" s="212"/>
      <c r="B68" s="8" t="s">
        <v>72</v>
      </c>
      <c r="C68" s="210">
        <f>IF(C66="Select","",IF(C66="Yes",(3*C67),IF(C66="No",0)))</f>
        <v>9</v>
      </c>
      <c r="D68" s="210"/>
      <c r="E68" s="210" t="str">
        <f t="shared" ref="E68" si="5">IF(E66="Select","",IF(E66="Yes",(3*E67),IF(E66="No",0)))</f>
        <v/>
      </c>
      <c r="F68" s="210"/>
      <c r="G68" s="210" t="str">
        <f t="shared" ref="G68" si="6">IF(G66="Select","",IF(G66="Yes",(3*G67),IF(G66="No",0)))</f>
        <v/>
      </c>
      <c r="H68" s="210"/>
      <c r="I68" s="73"/>
      <c r="J68" s="73"/>
      <c r="K68" s="73"/>
      <c r="L68" s="73"/>
      <c r="M68" s="73"/>
      <c r="N68" s="73"/>
      <c r="O68" s="73"/>
      <c r="P68" s="73"/>
      <c r="Q68" s="73"/>
      <c r="R68" s="73"/>
      <c r="S68" s="73"/>
      <c r="T68" s="73"/>
      <c r="U68" s="73"/>
    </row>
    <row r="69" spans="1:21" ht="27.6">
      <c r="A69" s="212"/>
      <c r="B69" s="8" t="s">
        <v>68</v>
      </c>
      <c r="C69" s="210" t="str">
        <f>IF(C62="Select","",C62)</f>
        <v>G4</v>
      </c>
      <c r="D69" s="210"/>
      <c r="E69" s="210" t="str">
        <f t="shared" ref="E69" si="7">IF(E62="Select","",E62)</f>
        <v/>
      </c>
      <c r="F69" s="210"/>
      <c r="G69" s="210" t="str">
        <f t="shared" ref="G69" si="8">IF(G62="Select","",G62)</f>
        <v/>
      </c>
      <c r="H69" s="210"/>
      <c r="I69" s="73"/>
      <c r="J69" s="73"/>
      <c r="K69" s="73"/>
      <c r="L69" s="73"/>
      <c r="M69" s="73"/>
      <c r="N69" s="73"/>
      <c r="O69" s="73"/>
      <c r="P69" s="73"/>
      <c r="Q69" s="73"/>
      <c r="R69" s="73"/>
      <c r="S69" s="73"/>
      <c r="T69" s="73"/>
      <c r="U69" s="73"/>
    </row>
    <row r="70" spans="1:21" ht="41.4">
      <c r="A70" s="212"/>
      <c r="B70" s="8" t="s">
        <v>72</v>
      </c>
      <c r="C70" s="210">
        <f>IF(C55="Stage 1(2014.07.01)",K70,IF(C55="Stage 2(2016.01.01)",L70,""))</f>
        <v>0</v>
      </c>
      <c r="D70" s="210"/>
      <c r="E70" s="210">
        <f>IF(C55="Stage 1(2014.07.01)",M70,IF(C55="Stage 2(2016.01.01)",N70,""))</f>
        <v>0</v>
      </c>
      <c r="F70" s="210"/>
      <c r="G70" s="210">
        <f>IF(C55="Stage 1(2014.07.01)",O70,IF(C55="Stage 2(2016.01.01)",P70,""))</f>
        <v>0</v>
      </c>
      <c r="H70" s="210"/>
      <c r="I70" s="73"/>
      <c r="J70" s="73"/>
      <c r="K70" s="73"/>
      <c r="L70" s="73"/>
      <c r="M70" s="73"/>
      <c r="N70" s="73"/>
      <c r="O70" s="73"/>
      <c r="P70" s="73"/>
      <c r="Q70" s="73"/>
      <c r="R70" s="73"/>
      <c r="S70" s="73"/>
      <c r="T70" s="73"/>
      <c r="U70" s="73"/>
    </row>
    <row r="71" spans="1:21" ht="41.4">
      <c r="A71" s="212"/>
      <c r="B71" s="8" t="s">
        <v>69</v>
      </c>
      <c r="C71" s="209" t="s">
        <v>290</v>
      </c>
      <c r="D71" s="209"/>
      <c r="E71" s="209" t="s">
        <v>52</v>
      </c>
      <c r="F71" s="209"/>
      <c r="G71" s="209" t="s">
        <v>52</v>
      </c>
      <c r="H71" s="209"/>
      <c r="I71" s="73"/>
      <c r="J71" s="73"/>
      <c r="K71" s="73"/>
      <c r="L71" s="73"/>
      <c r="M71" s="73"/>
      <c r="N71" s="73"/>
      <c r="O71" s="73"/>
      <c r="P71" s="73"/>
      <c r="Q71" s="73"/>
      <c r="R71" s="73"/>
      <c r="S71" s="73"/>
      <c r="T71" s="73"/>
      <c r="U71" s="73"/>
    </row>
    <row r="72" spans="1:21" ht="41.4">
      <c r="A72" s="212"/>
      <c r="B72" s="8" t="s">
        <v>72</v>
      </c>
      <c r="C72" s="210">
        <f>IF(C55="Stage 1(2014.07.01)",K72,IF(C55="Stage 2(2016.01.01)",L72,""))</f>
        <v>0</v>
      </c>
      <c r="D72" s="210"/>
      <c r="E72" s="210" t="str">
        <f t="shared" ref="E72" si="9">IF(E55="Stage 1(2014.07.01)",M72,IF(E55="Stage 2(2016.01.01)",N72,""))</f>
        <v/>
      </c>
      <c r="F72" s="210"/>
      <c r="G72" s="210" t="str">
        <f t="shared" ref="G72" si="10">IF(G55="Stage 1(2014.07.01)",O72,IF(G55="Stage 2(2016.01.01)",P72,""))</f>
        <v/>
      </c>
      <c r="H72" s="210"/>
      <c r="I72" s="73"/>
      <c r="J72" s="73"/>
      <c r="K72" s="73"/>
      <c r="L72" s="73"/>
      <c r="M72" s="73"/>
      <c r="N72" s="73"/>
      <c r="O72" s="73"/>
      <c r="P72" s="73"/>
      <c r="Q72" s="73"/>
      <c r="R72" s="73"/>
      <c r="S72" s="73"/>
      <c r="T72" s="73"/>
      <c r="U72" s="73"/>
    </row>
    <row r="73" spans="1:21" ht="41.4">
      <c r="A73" s="212"/>
      <c r="B73" s="8" t="s">
        <v>70</v>
      </c>
      <c r="C73" s="209" t="s">
        <v>289</v>
      </c>
      <c r="D73" s="209"/>
      <c r="E73" s="209" t="s">
        <v>53</v>
      </c>
      <c r="F73" s="209"/>
      <c r="G73" s="209" t="s">
        <v>52</v>
      </c>
      <c r="H73" s="209"/>
      <c r="I73" s="73"/>
      <c r="J73" s="73"/>
      <c r="K73" s="73"/>
      <c r="L73" s="73"/>
      <c r="M73" s="73"/>
      <c r="N73" s="73"/>
      <c r="O73" s="73"/>
      <c r="P73" s="73"/>
      <c r="Q73" s="73"/>
      <c r="R73" s="73"/>
      <c r="S73" s="73"/>
      <c r="T73" s="73"/>
      <c r="U73" s="73"/>
    </row>
    <row r="74" spans="1:21">
      <c r="A74" s="212"/>
      <c r="B74" s="8" t="s">
        <v>99</v>
      </c>
      <c r="C74" s="207"/>
      <c r="D74" s="208"/>
      <c r="E74" s="207"/>
      <c r="F74" s="208"/>
      <c r="G74" s="207"/>
      <c r="H74" s="208"/>
      <c r="I74" s="73"/>
      <c r="J74" s="73"/>
      <c r="K74" s="73"/>
      <c r="L74" s="73"/>
      <c r="M74" s="73"/>
      <c r="N74" s="73"/>
      <c r="O74" s="73"/>
      <c r="P74" s="73"/>
      <c r="Q74" s="73"/>
      <c r="R74" s="73"/>
      <c r="S74" s="73"/>
      <c r="T74" s="73"/>
      <c r="U74" s="73"/>
    </row>
    <row r="75" spans="1:21" ht="41.4">
      <c r="A75" s="212"/>
      <c r="B75" s="8" t="s">
        <v>72</v>
      </c>
      <c r="C75" s="210">
        <f>IF(C73="Select","",IF(C73="Yes",(2.1*C74),IF(C73="No",0)))</f>
        <v>0</v>
      </c>
      <c r="D75" s="210"/>
      <c r="E75" s="210" t="str">
        <f t="shared" ref="E75" si="11">IF(E73="Select","",IF(E73="Yes",(2.1*E74),IF(E73="No",0)))</f>
        <v/>
      </c>
      <c r="F75" s="210"/>
      <c r="G75" s="210" t="str">
        <f t="shared" ref="G75" si="12">IF(G73="Select","",IF(G73="Yes",(2.1*G74),IF(G73="No",0)))</f>
        <v/>
      </c>
      <c r="H75" s="210"/>
      <c r="I75" s="73"/>
      <c r="J75" s="73"/>
      <c r="K75" s="73"/>
      <c r="L75" s="73"/>
      <c r="M75" s="73"/>
      <c r="N75" s="73"/>
      <c r="O75" s="73"/>
      <c r="P75" s="73"/>
      <c r="Q75" s="73"/>
      <c r="R75" s="73"/>
      <c r="S75" s="73"/>
      <c r="T75" s="73"/>
      <c r="U75" s="73"/>
    </row>
    <row r="76" spans="1:21" ht="27.6">
      <c r="A76" s="212"/>
      <c r="B76" s="8" t="s">
        <v>101</v>
      </c>
      <c r="C76" s="210">
        <f>IF(C61=0,"",C61)</f>
        <v>16</v>
      </c>
      <c r="D76" s="210"/>
      <c r="E76" s="210" t="str">
        <f t="shared" ref="E76" si="13">IF(E61=0,"",E61)</f>
        <v/>
      </c>
      <c r="F76" s="210"/>
      <c r="G76" s="210" t="str">
        <f t="shared" ref="G76" si="14">IF(G61=0,"",G61)</f>
        <v/>
      </c>
      <c r="H76" s="210"/>
      <c r="I76" s="73"/>
      <c r="J76" s="73"/>
      <c r="K76" s="73"/>
      <c r="L76" s="73"/>
      <c r="M76" s="73"/>
      <c r="N76" s="73"/>
      <c r="O76" s="73"/>
      <c r="P76" s="73"/>
      <c r="Q76" s="73"/>
      <c r="R76" s="73"/>
      <c r="S76" s="73"/>
      <c r="T76" s="73"/>
      <c r="U76" s="73"/>
    </row>
    <row r="77" spans="1:21" ht="55.2">
      <c r="A77" s="213"/>
      <c r="B77" s="8" t="s">
        <v>100</v>
      </c>
      <c r="C77" s="215">
        <f>IF(C64="","",IF(C64=4,IF(C76&gt;C64,((C76-4)*0.4),0)))</f>
        <v>4.8000000000000007</v>
      </c>
      <c r="D77" s="215"/>
      <c r="E77" s="215" t="str">
        <f t="shared" ref="E77" si="15">IF(E64="","",IF(E64=4,IF(E76&gt;E64,((E76-4)*0.4),0)))</f>
        <v/>
      </c>
      <c r="F77" s="215"/>
      <c r="G77" s="215" t="str">
        <f t="shared" ref="G77" si="16">IF(G64="","",IF(G64=4,IF(G76&gt;G64,((G76-4)*0.4),0)))</f>
        <v/>
      </c>
      <c r="H77" s="215"/>
      <c r="I77" s="73"/>
      <c r="J77" s="73"/>
      <c r="K77" s="73"/>
      <c r="L77" s="73"/>
      <c r="M77" s="73"/>
      <c r="N77" s="73"/>
      <c r="O77" s="73"/>
      <c r="P77" s="73"/>
      <c r="Q77" s="73"/>
      <c r="R77" s="73"/>
      <c r="S77" s="73"/>
      <c r="T77" s="73"/>
      <c r="U77" s="73"/>
    </row>
    <row r="78" spans="1:21" ht="27.6">
      <c r="A78" s="211" t="s">
        <v>91</v>
      </c>
      <c r="B78" s="13" t="s">
        <v>47</v>
      </c>
      <c r="C78" s="199">
        <v>0.28000000000000003</v>
      </c>
      <c r="D78" s="199"/>
      <c r="E78" s="199"/>
      <c r="F78" s="199"/>
      <c r="G78" s="199"/>
      <c r="H78" s="199"/>
      <c r="I78" s="73"/>
      <c r="J78" s="73"/>
      <c r="K78" s="73"/>
      <c r="L78" s="73"/>
      <c r="M78" s="73"/>
      <c r="N78" s="73"/>
      <c r="O78" s="73"/>
      <c r="P78" s="73"/>
      <c r="Q78" s="73"/>
      <c r="R78" s="73"/>
      <c r="S78" s="73"/>
      <c r="T78" s="73"/>
      <c r="U78" s="73"/>
    </row>
    <row r="79" spans="1:21" ht="27.6">
      <c r="A79" s="212"/>
      <c r="B79" s="13" t="s">
        <v>79</v>
      </c>
      <c r="C79" s="199">
        <v>0.56000000000000005</v>
      </c>
      <c r="D79" s="199"/>
      <c r="E79" s="199"/>
      <c r="F79" s="199"/>
      <c r="G79" s="199"/>
      <c r="H79" s="199"/>
      <c r="I79" s="73"/>
      <c r="J79" s="73"/>
      <c r="K79" s="73"/>
      <c r="L79" s="73"/>
      <c r="M79" s="73"/>
      <c r="N79" s="73"/>
      <c r="O79" s="73"/>
      <c r="P79" s="73"/>
      <c r="Q79" s="73"/>
      <c r="R79" s="73"/>
      <c r="S79" s="73"/>
      <c r="T79" s="73"/>
      <c r="U79" s="73"/>
    </row>
    <row r="80" spans="1:21" ht="27.6">
      <c r="A80" s="212"/>
      <c r="B80" s="13" t="s">
        <v>80</v>
      </c>
      <c r="C80" s="199">
        <v>0.56000000000000005</v>
      </c>
      <c r="D80" s="199"/>
      <c r="E80" s="199"/>
      <c r="F80" s="199"/>
      <c r="G80" s="199"/>
      <c r="H80" s="199"/>
      <c r="I80" s="73"/>
      <c r="J80" s="73"/>
      <c r="K80" s="73"/>
      <c r="L80" s="73"/>
      <c r="M80" s="73"/>
      <c r="N80" s="73"/>
      <c r="O80" s="73"/>
      <c r="P80" s="73"/>
      <c r="Q80" s="73"/>
      <c r="R80" s="73"/>
      <c r="S80" s="73"/>
      <c r="T80" s="73"/>
      <c r="U80" s="73"/>
    </row>
    <row r="81" spans="1:21" ht="27.6">
      <c r="A81" s="212"/>
      <c r="B81" s="13" t="s">
        <v>81</v>
      </c>
      <c r="C81" s="199">
        <v>0.87</v>
      </c>
      <c r="D81" s="199"/>
      <c r="E81" s="199"/>
      <c r="F81" s="199"/>
      <c r="G81" s="199"/>
      <c r="H81" s="199"/>
      <c r="I81" s="73"/>
      <c r="J81" s="73"/>
      <c r="K81" s="73"/>
      <c r="L81" s="73"/>
      <c r="M81" s="73"/>
      <c r="N81" s="73"/>
      <c r="O81" s="73"/>
      <c r="P81" s="73"/>
      <c r="Q81" s="73"/>
      <c r="R81" s="73"/>
      <c r="S81" s="73"/>
      <c r="T81" s="73"/>
      <c r="U81" s="73"/>
    </row>
    <row r="82" spans="1:21" ht="27.6">
      <c r="A82" s="212"/>
      <c r="B82" s="13" t="s">
        <v>82</v>
      </c>
      <c r="C82" s="199">
        <v>0.91</v>
      </c>
      <c r="D82" s="199"/>
      <c r="E82" s="199"/>
      <c r="F82" s="199"/>
      <c r="G82" s="199"/>
      <c r="H82" s="199"/>
      <c r="I82" s="73"/>
      <c r="J82" s="73"/>
      <c r="K82" s="73"/>
      <c r="L82" s="73"/>
      <c r="M82" s="73"/>
      <c r="N82" s="73"/>
      <c r="O82" s="73"/>
      <c r="P82" s="73"/>
      <c r="Q82" s="73"/>
      <c r="R82" s="73"/>
      <c r="S82" s="73"/>
      <c r="T82" s="73"/>
      <c r="U82" s="73"/>
    </row>
    <row r="83" spans="1:21">
      <c r="A83" s="212"/>
      <c r="B83" s="13" t="s">
        <v>83</v>
      </c>
      <c r="C83" s="199">
        <v>9.56</v>
      </c>
      <c r="D83" s="199"/>
      <c r="E83" s="199"/>
      <c r="F83" s="199"/>
      <c r="G83" s="199"/>
      <c r="H83" s="199"/>
      <c r="I83" s="73"/>
      <c r="J83" s="73"/>
      <c r="K83" s="73"/>
      <c r="L83" s="73"/>
      <c r="M83" s="73"/>
      <c r="N83" s="73"/>
      <c r="O83" s="73"/>
      <c r="P83" s="73"/>
      <c r="Q83" s="73"/>
      <c r="R83" s="73"/>
      <c r="S83" s="73"/>
      <c r="T83" s="73"/>
      <c r="U83" s="73"/>
    </row>
    <row r="84" spans="1:21" ht="27.6">
      <c r="A84" s="212"/>
      <c r="B84" s="20" t="s">
        <v>114</v>
      </c>
      <c r="C84" s="218" t="str">
        <f>IF(OR(C78=0,C79=0,C80=0,C81=0,C82=0),"Data Checking ...",IF(AND(C78&lt;=0.5,C79&lt;=1,OR(C80="N/A",C80="NA",C80="N.A.",C80="Not apply",C80&lt;=1.7),C81&lt;=3,OR(C82="N/A",C82="N/A",C82="NA",C80="N.A.",C82="Not apply",C82&lt;=3.7)),"Compliance","False"))</f>
        <v>Compliance</v>
      </c>
      <c r="D84" s="219"/>
      <c r="E84" s="218" t="str">
        <f t="shared" ref="E84" si="17">IF(OR(E78=0,E79=0,E80=0,E81=0,E82=0),"Data Checking ...",IF(AND(E78&lt;=0.5,E79&lt;=1,OR(E80="N/A",E80="NA",E80="N.A.",E80="Not apply",E80&lt;=1.7),E81&lt;=3,OR(E82="N/A",E82="N/A",E82="NA",E80="N.A.",E82="Not apply",E82&lt;=3.7)),"Compliance","False"))</f>
        <v>Data Checking ...</v>
      </c>
      <c r="F84" s="219"/>
      <c r="G84" s="218" t="str">
        <f t="shared" ref="G84" si="18">IF(OR(G78=0,G79=0,G80=0,G81=0,G82=0),"Data Checking ...",IF(AND(G78&lt;=0.5,G79&lt;=1,OR(G80="N/A",G80="NA",G80="N.A.",G80="Not apply",G80&lt;=1.7),G81&lt;=3,OR(G82="N/A",G82="N/A",G82="NA",G80="N.A.",G82="Not apply",G82&lt;=3.7)),"Compliance","False"))</f>
        <v>Data Checking ...</v>
      </c>
      <c r="H84" s="219"/>
      <c r="I84" s="73"/>
      <c r="J84" s="73"/>
      <c r="K84" s="74" t="s">
        <v>291</v>
      </c>
      <c r="L84" s="74" t="s">
        <v>292</v>
      </c>
      <c r="M84" s="74" t="s">
        <v>291</v>
      </c>
      <c r="N84" s="74" t="s">
        <v>292</v>
      </c>
      <c r="O84" s="74" t="s">
        <v>291</v>
      </c>
      <c r="P84" s="74" t="s">
        <v>292</v>
      </c>
      <c r="Q84" s="74" t="s">
        <v>291</v>
      </c>
      <c r="R84" s="74" t="s">
        <v>292</v>
      </c>
      <c r="S84" s="73"/>
      <c r="T84" s="73"/>
      <c r="U84" s="73"/>
    </row>
    <row r="85" spans="1:21" ht="27.6">
      <c r="A85" s="212"/>
      <c r="B85" s="8" t="s">
        <v>87</v>
      </c>
      <c r="C85" s="215" t="str">
        <f>IF(C55="Stage 1(2014.07.01)",K85,IF(C55="Stage 2(2016.01.01)",L85,""))</f>
        <v>80.5</v>
      </c>
      <c r="D85" s="215"/>
      <c r="E85" s="215" t="str">
        <f t="shared" ref="E85" si="19">IF(E55="Stage 1(2014.07.01)",M85,IF(E55="Stage 2(2016.01.01)",N85,""))</f>
        <v/>
      </c>
      <c r="F85" s="215"/>
      <c r="G85" s="215" t="str">
        <f t="shared" ref="G85" si="20">IF(G55="Stage 1(2014.07.01)",O85,IF(G55="Stage 2(2016.01.01)",P85,""))</f>
        <v/>
      </c>
      <c r="H85" s="215"/>
      <c r="I85" s="73"/>
      <c r="J85" s="73"/>
      <c r="K85" s="75" t="str">
        <f>IF(C63="Category A","36",IF(C63="Category B","48",IF(C63="Category C","80.5","")))</f>
        <v>80.5</v>
      </c>
      <c r="L85" s="75" t="str">
        <f>IF(C63="Category A","27",IF(C63="Category B","36",IF(C63="Category C","60.5","")))</f>
        <v>60.5</v>
      </c>
      <c r="M85" s="75" t="str">
        <f>IF(E63="Category A","36",IF(E63="Category B","48",IF(E63="Category C","80.5","0")))</f>
        <v>0</v>
      </c>
      <c r="N85" s="75" t="str">
        <f>IF(E63="Category A","27",IF(E63="Category B","36",IF(E63="Category C","60.5","0")))</f>
        <v>0</v>
      </c>
      <c r="O85" s="75" t="str">
        <f>IF(G63="Category A","36",IF(G63="Category B","48",IF(G63="Category C","80.5","0")))</f>
        <v>0</v>
      </c>
      <c r="P85" s="75" t="str">
        <f>IF(G63="Category A","27",IF(G63="Category B","36",IF(G63="Category C","60.5","0")))</f>
        <v>0</v>
      </c>
      <c r="Q85" s="75" t="str">
        <f>IF(I63="Category A","36",IF(I63="Category B","48",IF(I63="Category C","80.5","0")))</f>
        <v>0</v>
      </c>
      <c r="R85" s="75" t="str">
        <f>IF(I63="Category A","27",IF(I63="Category B","36",IF(I63="Category C","60.5","0")))</f>
        <v>0</v>
      </c>
      <c r="S85" s="73"/>
      <c r="T85" s="73"/>
      <c r="U85" s="73"/>
    </row>
    <row r="86" spans="1:21" ht="27.6">
      <c r="A86" s="212"/>
      <c r="B86" s="8" t="s">
        <v>88</v>
      </c>
      <c r="C86" s="216">
        <f>SUM(IF(C68="",0,VALUE(C68)),IF(C70="",0,VALUE(C70)),IF(C72="",0,VALUE(C72)),IF(C75="",0,VALUE(C75)),IF(C77="",0,VALUE(C77)))</f>
        <v>13.8</v>
      </c>
      <c r="D86" s="217"/>
      <c r="E86" s="216">
        <f t="shared" ref="E86" si="21">SUM(IF(E68="",0,VALUE(E68)),IF(E70="",0,VALUE(E70)),IF(E72="",0,VALUE(E72)),IF(E75="",0,VALUE(E75)),IF(E77="",0,VALUE(E77)))</f>
        <v>0</v>
      </c>
      <c r="F86" s="217"/>
      <c r="G86" s="216">
        <f t="shared" ref="G86" si="22">SUM(IF(G68="",0,VALUE(G68)),IF(G70="",0,VALUE(G70)),IF(G72="",0,VALUE(G72)),IF(G75="",0,VALUE(G75)),IF(G77="",0,VALUE(G77)))</f>
        <v>0</v>
      </c>
      <c r="H86" s="217"/>
      <c r="I86" s="73"/>
      <c r="J86" s="73"/>
      <c r="K86" s="73"/>
      <c r="L86" s="73"/>
      <c r="M86" s="73"/>
      <c r="N86" s="73"/>
      <c r="O86" s="73"/>
      <c r="P86" s="73"/>
      <c r="Q86" s="73"/>
      <c r="R86" s="73"/>
      <c r="S86" s="73"/>
      <c r="T86" s="73"/>
      <c r="U86" s="73"/>
    </row>
    <row r="87" spans="1:21" ht="45" customHeight="1">
      <c r="A87" s="212"/>
      <c r="B87" s="8" t="s">
        <v>90</v>
      </c>
      <c r="C87" s="215">
        <f>IF(OR(C85="",C86=""),"",(C85+C86))</f>
        <v>94.3</v>
      </c>
      <c r="D87" s="215"/>
      <c r="E87" s="215" t="str">
        <f t="shared" ref="E87" si="23">IF(OR(E85="",E86=""),"",(E85+E86))</f>
        <v/>
      </c>
      <c r="F87" s="215"/>
      <c r="G87" s="215" t="str">
        <f t="shared" ref="G87" si="24">IF(OR(G85="",G86=""),"",(G85+G86))</f>
        <v/>
      </c>
      <c r="H87" s="215"/>
      <c r="I87" s="73"/>
      <c r="J87" s="73"/>
      <c r="K87" s="73"/>
      <c r="L87" s="73"/>
      <c r="M87" s="73"/>
      <c r="N87" s="73"/>
      <c r="O87" s="73"/>
      <c r="P87" s="73"/>
      <c r="Q87" s="73"/>
      <c r="R87" s="73"/>
      <c r="S87" s="73"/>
      <c r="T87" s="73"/>
      <c r="U87" s="73"/>
    </row>
    <row r="88" spans="1:21" ht="27.6">
      <c r="A88" s="212"/>
      <c r="B88" s="8" t="s">
        <v>89</v>
      </c>
      <c r="C88" s="215">
        <f>IF(AND(C46="Select",C47="Select"),"WOL Selection",8.76*(0.6*IF(C47="Yes",C80,C79)+0.1*IF(C46="Yes",C82,C81)+0.3*C83))</f>
        <v>28.8642</v>
      </c>
      <c r="D88" s="215"/>
      <c r="E88" s="215" t="str">
        <f t="shared" ref="E88" si="25">IF(AND(E46="Select",E47="Select"),"WOL Selection",8.76*(0.6*IF(E47="Yes",E80,E79)+0.1*IF(E46="Yes",E82,E81)+0.3*E83))</f>
        <v>WOL Selection</v>
      </c>
      <c r="F88" s="215"/>
      <c r="G88" s="215" t="str">
        <f t="shared" ref="G88" si="26">IF(AND(G46="Select",G47="Select"),"WOL Selection",8.76*(0.6*IF(G47="Yes",G80,G79)+0.1*IF(G46="Yes",G82,G81)+0.3*G83))</f>
        <v>WOL Selection</v>
      </c>
      <c r="H88" s="215"/>
      <c r="I88" s="73"/>
      <c r="J88" s="73"/>
      <c r="K88" s="73"/>
      <c r="L88" s="73"/>
      <c r="M88" s="73"/>
      <c r="N88" s="73"/>
      <c r="O88" s="73"/>
      <c r="P88" s="73"/>
      <c r="Q88" s="73"/>
      <c r="R88" s="73"/>
      <c r="S88" s="73"/>
      <c r="T88" s="73"/>
      <c r="U88" s="73"/>
    </row>
    <row r="89" spans="1:21" ht="38.25" customHeight="1">
      <c r="A89" s="212"/>
      <c r="B89" s="19" t="s">
        <v>116</v>
      </c>
      <c r="C89" s="214" t="str">
        <f>IF(OR(AND(C83&lt;6,C83&gt;0),AND('General Information'!E69&lt;9,'General Information'!E69&gt;0)),"Out of Lot 3 Scope (Idle power &lt;6W or Viewable diagonal screen size &lt;9 inches)",IF(OR(C85="",C86="",C87="",OR(C88="",C88="WOL Selection"),C53="Select")," Data Checking ...",IF(OR(C63="Category C(Exempt)",C53="Exempt"),"Exempt",IF(AND(C87&gt;=C88,C53="Meet"),"Compliance","False"))))</f>
        <v>Compliance</v>
      </c>
      <c r="D89" s="214"/>
      <c r="E89" s="214" t="str">
        <f>IF(OR(AND(E83&lt;6,E83&gt;0),AND('General Information'!G69&lt;9,'General Information'!G69&gt;0)),"Out of Lot 3 Scope (Idle power &lt;6W or Viewable diagonal screen size &lt;9 inches)",IF(OR(E85="",E86="",E87="",OR(E88="",E88="WOL Selection"),E53="Select")," Data Checking ...",IF(OR(E63="Category C(Exempt)",E53="Exempt"),"Exempt",IF(AND(E87&gt;=E88,E53="Meet"),"Compliance","False"))))</f>
        <v xml:space="preserve"> Data Checking ...</v>
      </c>
      <c r="F89" s="214"/>
      <c r="G89" s="214" t="str">
        <f>IF(OR(AND(G83&lt;6,G83&gt;0),AND('General Information'!I69&lt;9,'General Information'!I69&gt;0)),"Out of Lot 3 Scope (Idle power &lt;6W or Viewable diagonal screen size &lt;9 inches)",IF(OR(G85="",G86="",G87="",OR(G88="",G88="WOL Selection"),G53="Select")," Data Checking ...",IF(OR(G63="Category C(Exempt)",G53="Exempt"),"Exempt",IF(AND(G87&gt;=G88,G53="Meet"),"Compliance","False"))))</f>
        <v xml:space="preserve"> Data Checking ...</v>
      </c>
      <c r="H89" s="214"/>
      <c r="I89" s="73"/>
      <c r="J89" s="73"/>
      <c r="K89" s="73"/>
      <c r="L89" s="73"/>
      <c r="M89" s="73"/>
      <c r="N89" s="73"/>
      <c r="O89" s="73"/>
      <c r="P89" s="73"/>
      <c r="Q89" s="73"/>
      <c r="R89" s="73"/>
      <c r="S89" s="73"/>
      <c r="T89" s="73"/>
      <c r="U89" s="73"/>
    </row>
    <row r="90" spans="1:21" ht="38.25" customHeight="1">
      <c r="A90" s="213"/>
      <c r="B90" s="19" t="s">
        <v>115</v>
      </c>
      <c r="C90" s="210" t="str">
        <f>IF(C89="Out of Lot 3 Scope (Idle power &lt;6W or Viewable diagonal screen size &lt;9 inches)","Out of Lot 3 Scope (Idle power &lt;6W or Viewable diagonal screen size &lt;9 inches)",IF(AND(C84="Compliance",C89="Compliance"),"Compliance",IF(AND(C84="False",C89="Compliance"),"False",IF(AND(C84="Compliance",C89="False"),"False",IF(AND(C84="False",C89="False"),"False",IF(OR(C63="Category C(Exempt)",C53="Exempt"),"ErP Lot 3 exempt","Data Checking ..."))))))</f>
        <v>Compliance</v>
      </c>
      <c r="D90" s="210"/>
      <c r="E90" s="210" t="str">
        <f t="shared" ref="E90" si="27">IF(E89="Out of Lot 3 Scope (Idle power &lt;6W or Viewable diagonal screen size &lt;9 inches)","Out of Lot 3 Scope (Idle power &lt;6W or Viewable diagonal screen size &lt;9 inches)",IF(AND(E84="Compliance",E89="Compliance"),"Compliance",IF(AND(E84="False",E89="Compliance"),"False",IF(AND(E84="Compliance",E89="False"),"False",IF(AND(E84="False",E89="False"),"False",IF(OR(E63="Category C(Exempt)",E53="Exempt"),"ErP Lot 3 exempt","Data Checking ..."))))))</f>
        <v>Data Checking ...</v>
      </c>
      <c r="F90" s="210"/>
      <c r="G90" s="210" t="str">
        <f t="shared" ref="G90" si="28">IF(G89="Out of Lot 3 Scope (Idle power &lt;6W or Viewable diagonal screen size &lt;9 inches)","Out of Lot 3 Scope (Idle power &lt;6W or Viewable diagonal screen size &lt;9 inches)",IF(AND(G84="Compliance",G89="Compliance"),"Compliance",IF(AND(G84="False",G89="Compliance"),"False",IF(AND(G84="Compliance",G89="False"),"False",IF(AND(G84="False",G89="False"),"False",IF(OR(G63="Category C(Exempt)",G53="Exempt"),"ErP Lot 3 exempt","Data Checking ..."))))))</f>
        <v>Data Checking ...</v>
      </c>
      <c r="H90" s="210"/>
      <c r="I90" s="73"/>
      <c r="J90" s="73"/>
      <c r="K90" s="73"/>
      <c r="L90" s="73"/>
      <c r="M90" s="73"/>
      <c r="N90" s="73"/>
      <c r="O90" s="73"/>
      <c r="P90" s="73"/>
      <c r="Q90" s="73"/>
      <c r="R90" s="73"/>
      <c r="S90" s="73"/>
      <c r="T90" s="73"/>
      <c r="U90" s="73"/>
    </row>
    <row r="98" spans="5:5">
      <c r="E98" s="6" t="s">
        <v>265</v>
      </c>
    </row>
  </sheetData>
  <sheetProtection password="F33E" sheet="1" objects="1" scenarios="1" formatCells="0" selectLockedCells="1"/>
  <mergeCells count="253">
    <mergeCell ref="A12:B12"/>
    <mergeCell ref="C12:D12"/>
    <mergeCell ref="H12:I12"/>
    <mergeCell ref="C50:D50"/>
    <mergeCell ref="E50:F50"/>
    <mergeCell ref="G50:H50"/>
    <mergeCell ref="C51:D51"/>
    <mergeCell ref="E51:F51"/>
    <mergeCell ref="G51:H51"/>
    <mergeCell ref="A50:B51"/>
    <mergeCell ref="A35:B35"/>
    <mergeCell ref="C35:D35"/>
    <mergeCell ref="E35:F35"/>
    <mergeCell ref="G35:H35"/>
    <mergeCell ref="A36:B36"/>
    <mergeCell ref="C36:D36"/>
    <mergeCell ref="E36:F36"/>
    <mergeCell ref="G36:H36"/>
    <mergeCell ref="A37:B37"/>
    <mergeCell ref="C37:D37"/>
    <mergeCell ref="E37:F37"/>
    <mergeCell ref="G37:H37"/>
    <mergeCell ref="A38:B38"/>
    <mergeCell ref="A13:B13"/>
    <mergeCell ref="A8:D9"/>
    <mergeCell ref="E8:E9"/>
    <mergeCell ref="F8:G8"/>
    <mergeCell ref="H8:I8"/>
    <mergeCell ref="H9:I9"/>
    <mergeCell ref="A10:B10"/>
    <mergeCell ref="C10:D10"/>
    <mergeCell ref="H10:I10"/>
    <mergeCell ref="A11:B11"/>
    <mergeCell ref="C11:D11"/>
    <mergeCell ref="H11:I11"/>
    <mergeCell ref="C13:D13"/>
    <mergeCell ref="H13:I13"/>
    <mergeCell ref="A16:B16"/>
    <mergeCell ref="E13:G13"/>
    <mergeCell ref="A34:B34"/>
    <mergeCell ref="C34:D34"/>
    <mergeCell ref="E34:F34"/>
    <mergeCell ref="G34:H34"/>
    <mergeCell ref="A33:B33"/>
    <mergeCell ref="C33:D33"/>
    <mergeCell ref="E33:F33"/>
    <mergeCell ref="G33:H33"/>
    <mergeCell ref="A23:B23"/>
    <mergeCell ref="A27:B27"/>
    <mergeCell ref="A28:A30"/>
    <mergeCell ref="A26:B26"/>
    <mergeCell ref="A22:B22"/>
    <mergeCell ref="A17:B17"/>
    <mergeCell ref="A18:B18"/>
    <mergeCell ref="A19:B19"/>
    <mergeCell ref="A20:B20"/>
    <mergeCell ref="A21:B21"/>
    <mergeCell ref="A32:U32"/>
    <mergeCell ref="I33:U51"/>
    <mergeCell ref="C38:D38"/>
    <mergeCell ref="E38:F38"/>
    <mergeCell ref="G38:H38"/>
    <mergeCell ref="A39:B39"/>
    <mergeCell ref="C39:D39"/>
    <mergeCell ref="E39:F39"/>
    <mergeCell ref="G39:H39"/>
    <mergeCell ref="A40:B40"/>
    <mergeCell ref="C40:D40"/>
    <mergeCell ref="E40:F40"/>
    <mergeCell ref="G40:H40"/>
    <mergeCell ref="E54:F54"/>
    <mergeCell ref="G54:H54"/>
    <mergeCell ref="C53:D53"/>
    <mergeCell ref="E53:F53"/>
    <mergeCell ref="G53:H53"/>
    <mergeCell ref="A52:B53"/>
    <mergeCell ref="A41:B41"/>
    <mergeCell ref="C41:D41"/>
    <mergeCell ref="E41:F41"/>
    <mergeCell ref="G41:H41"/>
    <mergeCell ref="A42:B42"/>
    <mergeCell ref="C42:D42"/>
    <mergeCell ref="E42:F42"/>
    <mergeCell ref="G42:H42"/>
    <mergeCell ref="A43:B43"/>
    <mergeCell ref="C43:D43"/>
    <mergeCell ref="E43:F43"/>
    <mergeCell ref="G43:H43"/>
    <mergeCell ref="A44:B44"/>
    <mergeCell ref="C44:D44"/>
    <mergeCell ref="E44:F44"/>
    <mergeCell ref="G44:H44"/>
    <mergeCell ref="A47:B47"/>
    <mergeCell ref="C47:D47"/>
    <mergeCell ref="E47:F47"/>
    <mergeCell ref="G47:H47"/>
    <mergeCell ref="A46:B46"/>
    <mergeCell ref="C46:D46"/>
    <mergeCell ref="E46:F46"/>
    <mergeCell ref="G46:H46"/>
    <mergeCell ref="A45:B45"/>
    <mergeCell ref="C45:D45"/>
    <mergeCell ref="E45:F45"/>
    <mergeCell ref="G45:H45"/>
    <mergeCell ref="A55:B55"/>
    <mergeCell ref="C55:D55"/>
    <mergeCell ref="E55:F55"/>
    <mergeCell ref="G55:H55"/>
    <mergeCell ref="C73:D73"/>
    <mergeCell ref="E73:F73"/>
    <mergeCell ref="C63:D63"/>
    <mergeCell ref="E63:F63"/>
    <mergeCell ref="G63:H63"/>
    <mergeCell ref="C64:D64"/>
    <mergeCell ref="E64:F64"/>
    <mergeCell ref="G64:H64"/>
    <mergeCell ref="C61:D61"/>
    <mergeCell ref="E61:F61"/>
    <mergeCell ref="G61:H61"/>
    <mergeCell ref="C62:D62"/>
    <mergeCell ref="E62:F62"/>
    <mergeCell ref="G62:H62"/>
    <mergeCell ref="C67:D67"/>
    <mergeCell ref="E67:F67"/>
    <mergeCell ref="G67:H67"/>
    <mergeCell ref="G73:H73"/>
    <mergeCell ref="A56:A64"/>
    <mergeCell ref="C56:D56"/>
    <mergeCell ref="C75:D75"/>
    <mergeCell ref="E75:F75"/>
    <mergeCell ref="G75:H75"/>
    <mergeCell ref="A65:A77"/>
    <mergeCell ref="C66:D66"/>
    <mergeCell ref="E66:F66"/>
    <mergeCell ref="G66:H66"/>
    <mergeCell ref="C68:D68"/>
    <mergeCell ref="E68:F68"/>
    <mergeCell ref="G68:H68"/>
    <mergeCell ref="C74:D74"/>
    <mergeCell ref="E74:F74"/>
    <mergeCell ref="G74:H74"/>
    <mergeCell ref="C71:D71"/>
    <mergeCell ref="E71:F71"/>
    <mergeCell ref="C76:D76"/>
    <mergeCell ref="E76:F76"/>
    <mergeCell ref="G76:H76"/>
    <mergeCell ref="C69:D69"/>
    <mergeCell ref="E69:F69"/>
    <mergeCell ref="G69:H69"/>
    <mergeCell ref="C70:D70"/>
    <mergeCell ref="E70:F70"/>
    <mergeCell ref="C77:D77"/>
    <mergeCell ref="E77:F77"/>
    <mergeCell ref="G77:H77"/>
    <mergeCell ref="C78:D78"/>
    <mergeCell ref="E78:F78"/>
    <mergeCell ref="G78:H78"/>
    <mergeCell ref="C79:D79"/>
    <mergeCell ref="E79:F79"/>
    <mergeCell ref="G79:H79"/>
    <mergeCell ref="C80:D80"/>
    <mergeCell ref="G85:H85"/>
    <mergeCell ref="G80:H80"/>
    <mergeCell ref="C81:D81"/>
    <mergeCell ref="E81:F81"/>
    <mergeCell ref="G81:H81"/>
    <mergeCell ref="C83:D83"/>
    <mergeCell ref="E83:F83"/>
    <mergeCell ref="G84:H84"/>
    <mergeCell ref="E80:F80"/>
    <mergeCell ref="S8:U13"/>
    <mergeCell ref="A15:U15"/>
    <mergeCell ref="C16:U16"/>
    <mergeCell ref="C17:U17"/>
    <mergeCell ref="C18:U18"/>
    <mergeCell ref="C19:U19"/>
    <mergeCell ref="C20:U20"/>
    <mergeCell ref="G71:H71"/>
    <mergeCell ref="C72:D72"/>
    <mergeCell ref="E72:F72"/>
    <mergeCell ref="G72:H72"/>
    <mergeCell ref="G70:H70"/>
    <mergeCell ref="E56:F56"/>
    <mergeCell ref="G56:H56"/>
    <mergeCell ref="C59:D59"/>
    <mergeCell ref="E59:F59"/>
    <mergeCell ref="G59:H59"/>
    <mergeCell ref="C60:D60"/>
    <mergeCell ref="E60:F60"/>
    <mergeCell ref="G60:H60"/>
    <mergeCell ref="C57:D57"/>
    <mergeCell ref="E57:F57"/>
    <mergeCell ref="G57:H57"/>
    <mergeCell ref="C58:D58"/>
    <mergeCell ref="A1:U1"/>
    <mergeCell ref="C3:U3"/>
    <mergeCell ref="C4:U4"/>
    <mergeCell ref="C5:U5"/>
    <mergeCell ref="C6:U6"/>
    <mergeCell ref="C2:U2"/>
    <mergeCell ref="A2:B2"/>
    <mergeCell ref="A3:B3"/>
    <mergeCell ref="A4:B4"/>
    <mergeCell ref="A5:B5"/>
    <mergeCell ref="A6:B6"/>
    <mergeCell ref="C90:D90"/>
    <mergeCell ref="E90:F90"/>
    <mergeCell ref="G90:H90"/>
    <mergeCell ref="A78:A90"/>
    <mergeCell ref="C89:D89"/>
    <mergeCell ref="E89:F89"/>
    <mergeCell ref="G89:H89"/>
    <mergeCell ref="C87:D87"/>
    <mergeCell ref="E87:F87"/>
    <mergeCell ref="G87:H87"/>
    <mergeCell ref="C88:D88"/>
    <mergeCell ref="E88:F88"/>
    <mergeCell ref="G88:H88"/>
    <mergeCell ref="C82:D82"/>
    <mergeCell ref="C86:D86"/>
    <mergeCell ref="E86:F86"/>
    <mergeCell ref="G86:H86"/>
    <mergeCell ref="G83:H83"/>
    <mergeCell ref="C84:D84"/>
    <mergeCell ref="E84:F84"/>
    <mergeCell ref="E82:F82"/>
    <mergeCell ref="G82:H82"/>
    <mergeCell ref="C85:D85"/>
    <mergeCell ref="E85:F85"/>
    <mergeCell ref="C52:U52"/>
    <mergeCell ref="I53:U64"/>
    <mergeCell ref="B65:U65"/>
    <mergeCell ref="C21:U21"/>
    <mergeCell ref="C22:U22"/>
    <mergeCell ref="C23:U23"/>
    <mergeCell ref="A25:U25"/>
    <mergeCell ref="C26:U26"/>
    <mergeCell ref="C27:U27"/>
    <mergeCell ref="C28:U28"/>
    <mergeCell ref="C29:U29"/>
    <mergeCell ref="C30:U30"/>
    <mergeCell ref="E58:F58"/>
    <mergeCell ref="G58:H58"/>
    <mergeCell ref="A48:B48"/>
    <mergeCell ref="C48:D48"/>
    <mergeCell ref="E48:F48"/>
    <mergeCell ref="G48:H48"/>
    <mergeCell ref="A49:B49"/>
    <mergeCell ref="C49:D49"/>
    <mergeCell ref="E49:F49"/>
    <mergeCell ref="G49:H49"/>
    <mergeCell ref="A54:B54"/>
    <mergeCell ref="C54:D54"/>
  </mergeCells>
  <phoneticPr fontId="3" type="noConversion"/>
  <dataValidations count="8">
    <dataValidation type="list" allowBlank="1" showInputMessage="1" showErrorMessage="1" sqref="C71:H71">
      <formula1>"Select,N/A,G1,G2,G3,G4,G5,G6,G7"</formula1>
    </dataValidation>
    <dataValidation type="list" allowBlank="1" showInputMessage="1" showErrorMessage="1" sqref="C73:H73 C50:H50 C66:H66">
      <formula1>"Select,Yes,No"</formula1>
    </dataValidation>
    <dataValidation type="list" allowBlank="1" showInputMessage="1" showErrorMessage="1" sqref="C55:H55">
      <formula1>"Select,Stage 1(2014.07.01),Stage 2(2016.01.01)"</formula1>
    </dataValidation>
    <dataValidation type="list" allowBlank="1" showInputMessage="1" showErrorMessage="1" sqref="G54 E54 C54">
      <formula1>"Select,Level V,Level VI"</formula1>
    </dataValidation>
    <dataValidation type="list" allowBlank="1" showInputMessage="1" showErrorMessage="1" sqref="C53 E53 G53">
      <formula1>"Select,Meet,Not Meet,Exempt"</formula1>
    </dataValidation>
    <dataValidation type="list" allowBlank="1" showInputMessage="1" showErrorMessage="1" sqref="C46:H47">
      <formula1>"Select,YES,NO,N/A"</formula1>
    </dataValidation>
    <dataValidation type="list" allowBlank="1" showInputMessage="1" showErrorMessage="1" sqref="C62:H62">
      <formula1>"Select,Integrated,G1,G2,G3(w/FB Data Width &lt;= 128-bit ),G3(w/FB Data Width &gt; 128-bit ),G4,G5,G6,G7"</formula1>
    </dataValidation>
    <dataValidation type="list" allowBlank="1" showInputMessage="1" showErrorMessage="1" sqref="C45:H45">
      <formula1>"Select,UMA,Switchable,Discrete"</formula1>
    </dataValidation>
  </dataValidations>
  <pageMargins left="0.25" right="0.25" top="0.75" bottom="0.75" header="0.3" footer="0.3"/>
  <pageSetup paperSize="9" scale="52" orientation="portrait" r:id="rId1"/>
  <rowBreaks count="1" manualBreakCount="1">
    <brk id="51" max="16383" man="1"/>
  </rowBreaks>
  <ignoredErrors>
    <ignoredError sqref="C51:D51 E51:H51" unlockedFormula="1"/>
  </ignoredErrors>
  <drawing r:id="rId2"/>
</worksheet>
</file>

<file path=xl/worksheets/sheet5.xml><?xml version="1.0" encoding="utf-8"?>
<worksheet xmlns="http://schemas.openxmlformats.org/spreadsheetml/2006/main" xmlns:r="http://schemas.openxmlformats.org/officeDocument/2006/relationships">
  <dimension ref="A1:Z67"/>
  <sheetViews>
    <sheetView view="pageBreakPreview" zoomScaleSheetLayoutView="100" workbookViewId="0">
      <selection activeCell="J10" sqref="J10:K12"/>
    </sheetView>
  </sheetViews>
  <sheetFormatPr defaultRowHeight="13.2"/>
  <cols>
    <col min="12" max="13" width="9.109375" hidden="1" customWidth="1"/>
    <col min="14" max="14" width="11" hidden="1" customWidth="1"/>
    <col min="15" max="15" width="9.109375" hidden="1" customWidth="1"/>
    <col min="16" max="21" width="9.109375" customWidth="1"/>
  </cols>
  <sheetData>
    <row r="1" spans="1:21" ht="52.5" customHeight="1">
      <c r="A1" s="276" t="s">
        <v>267</v>
      </c>
      <c r="B1" s="277"/>
      <c r="C1" s="277"/>
      <c r="D1" s="277"/>
      <c r="E1" s="277"/>
      <c r="F1" s="277"/>
      <c r="G1" s="277"/>
      <c r="H1" s="277"/>
      <c r="I1" s="277"/>
      <c r="J1" s="277"/>
      <c r="K1" s="277"/>
    </row>
    <row r="2" spans="1:21">
      <c r="A2" s="23"/>
      <c r="B2" s="23"/>
      <c r="C2" s="23"/>
      <c r="D2" s="23"/>
      <c r="E2" s="23"/>
      <c r="F2" s="278" t="s">
        <v>151</v>
      </c>
      <c r="G2" s="278"/>
      <c r="H2" s="278"/>
      <c r="I2" s="279" t="str">
        <f>'Cover Page'!H10</f>
        <v>2014\12\18</v>
      </c>
      <c r="J2" s="279"/>
      <c r="K2" s="279"/>
    </row>
    <row r="3" spans="1:21">
      <c r="A3" s="23"/>
      <c r="B3" s="23"/>
      <c r="C3" s="23"/>
      <c r="D3" s="23"/>
      <c r="E3" s="23"/>
      <c r="F3" s="23"/>
      <c r="G3" s="23"/>
      <c r="H3" s="23"/>
      <c r="I3" s="23"/>
      <c r="J3" s="23"/>
      <c r="K3" s="23"/>
    </row>
    <row r="4" spans="1:21">
      <c r="A4" s="280" t="s">
        <v>152</v>
      </c>
      <c r="B4" s="281" t="s">
        <v>153</v>
      </c>
      <c r="C4" s="281"/>
      <c r="D4" s="282" t="str">
        <f>'Cover Page'!H8</f>
        <v>Notebook computers</v>
      </c>
      <c r="E4" s="283"/>
      <c r="F4" s="283"/>
      <c r="G4" s="283"/>
      <c r="H4" s="283"/>
      <c r="I4" s="283"/>
      <c r="J4" s="283"/>
      <c r="K4" s="284"/>
    </row>
    <row r="5" spans="1:21">
      <c r="A5" s="280"/>
      <c r="B5" s="281" t="s">
        <v>140</v>
      </c>
      <c r="C5" s="281"/>
      <c r="D5" s="282" t="str">
        <f>'ErP Lot 3 NB Test Report'!C63</f>
        <v>Category C</v>
      </c>
      <c r="E5" s="284"/>
      <c r="F5" s="282" t="str">
        <f>'ErP Lot 3 NB Test Report'!E63</f>
        <v/>
      </c>
      <c r="G5" s="284"/>
      <c r="H5" s="282" t="str">
        <f>'ErP Lot 3 NB Test Report'!G63</f>
        <v/>
      </c>
      <c r="I5" s="284"/>
      <c r="J5" s="287"/>
      <c r="K5" s="288"/>
      <c r="L5" s="260" t="s">
        <v>262</v>
      </c>
      <c r="M5" s="260"/>
      <c r="N5" s="260"/>
      <c r="O5" s="260"/>
    </row>
    <row r="6" spans="1:21">
      <c r="A6" s="280" t="s">
        <v>154</v>
      </c>
      <c r="B6" s="281" t="s">
        <v>155</v>
      </c>
      <c r="C6" s="281"/>
      <c r="D6" s="289" t="str">
        <f>'General Information'!D3</f>
        <v>Micro-Star International Company Limited</v>
      </c>
      <c r="E6" s="289"/>
      <c r="F6" s="289"/>
      <c r="G6" s="289"/>
      <c r="H6" s="289"/>
      <c r="I6" s="289"/>
      <c r="J6" s="289"/>
      <c r="K6" s="289"/>
      <c r="L6" s="260"/>
      <c r="M6" s="260"/>
      <c r="N6" s="260"/>
      <c r="O6" s="260"/>
    </row>
    <row r="7" spans="1:21">
      <c r="A7" s="280"/>
      <c r="B7" s="281" t="s">
        <v>156</v>
      </c>
      <c r="C7" s="281"/>
      <c r="D7" s="289" t="str">
        <f>'General Information'!D5</f>
        <v>No.69, Lide St., Zhonghe Dist., New Taipei City 235, Taiwan R.O.C.</v>
      </c>
      <c r="E7" s="289"/>
      <c r="F7" s="289"/>
      <c r="G7" s="289"/>
      <c r="H7" s="289"/>
      <c r="I7" s="289"/>
      <c r="J7" s="289"/>
      <c r="K7" s="289"/>
      <c r="L7" s="44" t="str">
        <f>IF(L16="UMA",L12,"N/A")</f>
        <v>N/A</v>
      </c>
      <c r="M7" s="44" t="str">
        <f>IF(M12=0,"",IF(M16="UMA",M12,IF(OR(M16="Switchable",M16="Discrete"),"N/A",IF(M16="Select","","N/A"))))</f>
        <v>N/A</v>
      </c>
      <c r="N7" s="44" t="str">
        <f>IF(N12=0,"",IF(N16="UMA",N12,IF(OR(N16="Switchable",N16="Discrete"),"N/A",IF(N16="Select","","N/A"))))</f>
        <v>N/A</v>
      </c>
      <c r="O7" s="63"/>
    </row>
    <row r="8" spans="1:21">
      <c r="A8" s="46" t="s">
        <v>157</v>
      </c>
      <c r="B8" s="281" t="s">
        <v>158</v>
      </c>
      <c r="C8" s="281"/>
      <c r="D8" s="289" t="str">
        <f>'Cover Page'!H9</f>
        <v>MS-1774/GS70 2QC</v>
      </c>
      <c r="E8" s="289"/>
      <c r="F8" s="289"/>
      <c r="G8" s="289"/>
      <c r="H8" s="289"/>
      <c r="I8" s="289"/>
      <c r="J8" s="289"/>
      <c r="K8" s="289"/>
      <c r="L8" s="44">
        <f>IF(L16="Switchable",L12,"N/A")</f>
        <v>28.8642</v>
      </c>
      <c r="M8" s="44" t="str">
        <f>IF(M12=0,"",IF(N16="UMA",M13,IF(OR(N16="Switchable",N16="Discrete"),"N/A",IF(N16="Select","","N/A"))))</f>
        <v>N/A</v>
      </c>
      <c r="N8" s="44" t="str">
        <f>IF(N12=0,"",IF(O16="UMA",N13,IF(OR(O16="Switchable",O16="Discrete"),"N/A",IF(O16="Select","","N/A"))))</f>
        <v>N/A</v>
      </c>
      <c r="O8" s="63"/>
    </row>
    <row r="9" spans="1:21" ht="30" customHeight="1">
      <c r="A9" s="46" t="s">
        <v>159</v>
      </c>
      <c r="B9" s="290" t="s">
        <v>160</v>
      </c>
      <c r="C9" s="290"/>
      <c r="D9" s="289">
        <f>IF('General Information'!E48=0,"",'General Information'!E48)</f>
        <v>2014</v>
      </c>
      <c r="E9" s="289"/>
      <c r="F9" s="289"/>
      <c r="G9" s="289"/>
      <c r="H9" s="289"/>
      <c r="I9" s="289"/>
      <c r="J9" s="289"/>
      <c r="K9" s="289"/>
      <c r="L9" s="44" t="str">
        <f>IF(L16="Discrete",L12,"N/A")</f>
        <v>N/A</v>
      </c>
      <c r="M9" s="44" t="str">
        <f>IF(M12=0,"",IF(O16="UMA",M14,IF(OR(O16="Switchable",O16="Discrete"),"N/A",IF(O16="Select","","N/A"))))</f>
        <v>N/A</v>
      </c>
      <c r="N9" s="44" t="str">
        <f t="shared" ref="N9" si="0">IF(N12=0,"",IF(R16="UMA",N14,IF(OR(R16="Switchable",R16="Discrete"),"N/A",IF(R16="Select","","N/A"))))</f>
        <v>N/A</v>
      </c>
      <c r="O9" s="63"/>
    </row>
    <row r="10" spans="1:21" ht="38.25" customHeight="1">
      <c r="A10" s="285" t="s">
        <v>161</v>
      </c>
      <c r="B10" s="286" t="s">
        <v>236</v>
      </c>
      <c r="C10" s="286"/>
      <c r="D10" s="286"/>
      <c r="E10" s="286"/>
      <c r="F10" s="286"/>
      <c r="G10" s="62" t="str">
        <f>L7</f>
        <v>N/A</v>
      </c>
      <c r="H10" s="62" t="str">
        <f t="shared" ref="H10:I10" si="1">M7</f>
        <v>N/A</v>
      </c>
      <c r="I10" s="62" t="str">
        <f t="shared" si="1"/>
        <v>N/A</v>
      </c>
      <c r="J10" s="292"/>
      <c r="K10" s="293"/>
    </row>
    <row r="11" spans="1:21" ht="38.25" customHeight="1">
      <c r="A11" s="285"/>
      <c r="B11" s="286" t="s">
        <v>237</v>
      </c>
      <c r="C11" s="286"/>
      <c r="D11" s="286"/>
      <c r="E11" s="286"/>
      <c r="F11" s="286"/>
      <c r="G11" s="57">
        <f>L8</f>
        <v>28.8642</v>
      </c>
      <c r="H11" s="57" t="str">
        <f t="shared" ref="H11:I11" si="2">M8</f>
        <v>N/A</v>
      </c>
      <c r="I11" s="57" t="str">
        <f t="shared" si="2"/>
        <v>N/A</v>
      </c>
      <c r="J11" s="294"/>
      <c r="K11" s="295"/>
      <c r="L11" s="260" t="s">
        <v>162</v>
      </c>
      <c r="M11" s="260"/>
      <c r="N11" s="260"/>
      <c r="O11" s="260"/>
      <c r="P11" s="59"/>
      <c r="Q11" s="59"/>
      <c r="R11" s="59"/>
      <c r="S11" s="59"/>
      <c r="T11" s="59"/>
      <c r="U11" s="59"/>
    </row>
    <row r="12" spans="1:21" ht="38.25" customHeight="1">
      <c r="A12" s="47" t="s">
        <v>163</v>
      </c>
      <c r="B12" s="286" t="s">
        <v>238</v>
      </c>
      <c r="C12" s="286"/>
      <c r="D12" s="286"/>
      <c r="E12" s="286"/>
      <c r="F12" s="286"/>
      <c r="G12" s="57" t="str">
        <f>L9</f>
        <v>N/A</v>
      </c>
      <c r="H12" s="57" t="str">
        <f t="shared" ref="H12:I12" si="3">M9</f>
        <v>N/A</v>
      </c>
      <c r="I12" s="57" t="str">
        <f t="shared" si="3"/>
        <v>N/A</v>
      </c>
      <c r="J12" s="296"/>
      <c r="K12" s="297"/>
      <c r="L12" s="61">
        <f>IF('ErP Lot 3 NB Test Report'!C88="WOL Selection","",'ErP Lot 3 NB Test Report'!C88)</f>
        <v>28.8642</v>
      </c>
      <c r="M12" s="61" t="str">
        <f>IF('ErP Lot 3 NB Test Report'!E88="WOL Selection","",'ErP Lot 3 NB Test Report'!E88)</f>
        <v/>
      </c>
      <c r="N12" s="61" t="str">
        <f>IF('ErP Lot 3 NB Test Report'!G88="WOL Selection","",'ErP Lot 3 NB Test Report'!G88)</f>
        <v/>
      </c>
      <c r="O12" s="64"/>
      <c r="P12" s="60"/>
      <c r="Q12" s="60"/>
      <c r="R12" s="60"/>
      <c r="S12" s="60"/>
      <c r="T12" s="60"/>
      <c r="U12" s="60"/>
    </row>
    <row r="13" spans="1:21" ht="12.75" customHeight="1">
      <c r="A13" s="48"/>
      <c r="B13" s="298" t="s">
        <v>164</v>
      </c>
      <c r="C13" s="298"/>
      <c r="D13" s="299" t="str">
        <f>IF('ErP Lot 3 NB Test Report'!C63="","",'ErP Lot 3 NB Test Report'!C63)</f>
        <v>Category C</v>
      </c>
      <c r="E13" s="299"/>
      <c r="F13" s="299" t="str">
        <f>IF('ErP Lot 3 NB Test Report'!E63="","",'ErP Lot 3 NB Test Report'!E63)</f>
        <v/>
      </c>
      <c r="G13" s="299"/>
      <c r="H13" s="299" t="str">
        <f>IF('ErP Lot 3 NB Test Report'!G63="","",'ErP Lot 3 NB Test Report'!G63)</f>
        <v/>
      </c>
      <c r="I13" s="299"/>
      <c r="J13" s="303" t="str">
        <f>IF(OR(AND(D14&lt;6,D14&gt;0),AND(F14&lt;6,F14&gt;0),AND(H14&lt;6,H14&gt;0),AND('General Information'!E69&lt;9,'General Information'!E69&gt;0)),"Note: Out of Lot 3 Scope. (Idle power &lt;6W or Viewable diagonal screen size &lt; 9 inches)","Note:")</f>
        <v>Note:</v>
      </c>
      <c r="K13" s="304"/>
    </row>
    <row r="14" spans="1:21">
      <c r="A14" s="47" t="s">
        <v>165</v>
      </c>
      <c r="B14" s="291" t="s">
        <v>166</v>
      </c>
      <c r="C14" s="291"/>
      <c r="D14" s="282">
        <f>IF('ErP Lot 3 NB Test Report'!C83="","",'ErP Lot 3 NB Test Report'!C83)</f>
        <v>9.56</v>
      </c>
      <c r="E14" s="284"/>
      <c r="F14" s="282" t="str">
        <f>IF('ErP Lot 3 NB Test Report'!E83="","",'ErP Lot 3 NB Test Report'!E83)</f>
        <v/>
      </c>
      <c r="G14" s="284"/>
      <c r="H14" s="282" t="str">
        <f>IF('ErP Lot 3 NB Test Report'!G83="","",'ErP Lot 3 NB Test Report'!G83)</f>
        <v/>
      </c>
      <c r="I14" s="284"/>
      <c r="J14" s="305"/>
      <c r="K14" s="306"/>
    </row>
    <row r="15" spans="1:21">
      <c r="A15" s="47" t="s">
        <v>167</v>
      </c>
      <c r="B15" s="291" t="s">
        <v>168</v>
      </c>
      <c r="C15" s="291"/>
      <c r="D15" s="282">
        <f>IF('ErP Lot 3 NB Test Report'!C81="","",'ErP Lot 3 NB Test Report'!C81)</f>
        <v>0.87</v>
      </c>
      <c r="E15" s="284"/>
      <c r="F15" s="282" t="str">
        <f>IF('ErP Lot 3 NB Test Report'!E81="","",'ErP Lot 3 NB Test Report'!E81)</f>
        <v/>
      </c>
      <c r="G15" s="284"/>
      <c r="H15" s="282" t="str">
        <f>IF('ErP Lot 3 NB Test Report'!G81="","",'ErP Lot 3 NB Test Report'!G81)</f>
        <v/>
      </c>
      <c r="I15" s="284"/>
      <c r="J15" s="305"/>
      <c r="K15" s="306"/>
      <c r="L15" s="263" t="s">
        <v>169</v>
      </c>
      <c r="M15" s="263"/>
      <c r="N15" s="263"/>
      <c r="O15" s="263"/>
      <c r="P15" s="67"/>
      <c r="Q15" s="67"/>
    </row>
    <row r="16" spans="1:21" ht="25.5" customHeight="1">
      <c r="A16" s="47" t="s">
        <v>170</v>
      </c>
      <c r="B16" s="291" t="s">
        <v>171</v>
      </c>
      <c r="C16" s="291"/>
      <c r="D16" s="282">
        <f>IF('ErP Lot 3 NB Test Report'!C82="","",'ErP Lot 3 NB Test Report'!C82)</f>
        <v>0.91</v>
      </c>
      <c r="E16" s="284"/>
      <c r="F16" s="282" t="str">
        <f>IF('ErP Lot 3 NB Test Report'!E82="","",'ErP Lot 3 NB Test Report'!E82)</f>
        <v/>
      </c>
      <c r="G16" s="284"/>
      <c r="H16" s="282" t="str">
        <f>IF('ErP Lot 3 NB Test Report'!G82="","",'ErP Lot 3 NB Test Report'!G82)</f>
        <v/>
      </c>
      <c r="I16" s="284"/>
      <c r="J16" s="305"/>
      <c r="K16" s="306"/>
      <c r="L16" s="68" t="str">
        <f>IF('ErP Lot 3 NB Test Report'!C45="Select","",'ErP Lot 3 NB Test Report'!C45)</f>
        <v>Switchable</v>
      </c>
      <c r="M16" s="68" t="str">
        <f>IF('ErP Lot 3 NB Test Report'!E45="Select","",'ErP Lot 3 NB Test Report'!E45)</f>
        <v/>
      </c>
      <c r="N16" s="68" t="str">
        <f>IF('ErP Lot 3 NB Test Report'!G45="Select","",'ErP Lot 3 NB Test Report'!G45)</f>
        <v/>
      </c>
      <c r="O16" s="66"/>
    </row>
    <row r="17" spans="1:11">
      <c r="A17" s="47" t="s">
        <v>172</v>
      </c>
      <c r="B17" s="291" t="s">
        <v>173</v>
      </c>
      <c r="C17" s="291"/>
      <c r="D17" s="282">
        <f>IF('ErP Lot 3 NB Test Report'!C79="","",'ErP Lot 3 NB Test Report'!C79)</f>
        <v>0.56000000000000005</v>
      </c>
      <c r="E17" s="284"/>
      <c r="F17" s="282" t="str">
        <f>IF('ErP Lot 3 NB Test Report'!E79="","",'ErP Lot 3 NB Test Report'!E79)</f>
        <v/>
      </c>
      <c r="G17" s="284"/>
      <c r="H17" s="282" t="str">
        <f>IF('ErP Lot 3 NB Test Report'!G79="","",'ErP Lot 3 NB Test Report'!G79)</f>
        <v/>
      </c>
      <c r="I17" s="284"/>
      <c r="J17" s="305"/>
      <c r="K17" s="306"/>
    </row>
    <row r="18" spans="1:11" ht="25.5" customHeight="1">
      <c r="A18" s="47" t="s">
        <v>174</v>
      </c>
      <c r="B18" s="291" t="s">
        <v>175</v>
      </c>
      <c r="C18" s="291"/>
      <c r="D18" s="282">
        <f>IF('ErP Lot 3 NB Test Report'!C80="","",'ErP Lot 3 NB Test Report'!C80)</f>
        <v>0.56000000000000005</v>
      </c>
      <c r="E18" s="284"/>
      <c r="F18" s="282" t="str">
        <f>IF('ErP Lot 3 NB Test Report'!E80="","",'ErP Lot 3 NB Test Report'!E80)</f>
        <v/>
      </c>
      <c r="G18" s="284"/>
      <c r="H18" s="282" t="str">
        <f>IF('ErP Lot 3 NB Test Report'!G80="","",'ErP Lot 3 NB Test Report'!G80)</f>
        <v/>
      </c>
      <c r="I18" s="284"/>
      <c r="J18" s="307"/>
      <c r="K18" s="308"/>
    </row>
    <row r="19" spans="1:11">
      <c r="A19" s="48"/>
      <c r="B19" s="300" t="s">
        <v>255</v>
      </c>
      <c r="C19" s="301"/>
      <c r="D19" s="301"/>
      <c r="E19" s="301"/>
      <c r="F19" s="301"/>
      <c r="G19" s="301"/>
      <c r="H19" s="301"/>
      <c r="I19" s="301"/>
      <c r="J19" s="301"/>
      <c r="K19" s="302"/>
    </row>
    <row r="20" spans="1:11" ht="12.75" customHeight="1">
      <c r="A20" s="309" t="s">
        <v>176</v>
      </c>
      <c r="B20" s="264" t="s">
        <v>250</v>
      </c>
      <c r="C20" s="265"/>
      <c r="D20" s="264" t="s">
        <v>251</v>
      </c>
      <c r="E20" s="265"/>
      <c r="F20" s="264" t="s">
        <v>252</v>
      </c>
      <c r="G20" s="265"/>
      <c r="H20" s="266" t="s">
        <v>253</v>
      </c>
      <c r="I20" s="267"/>
      <c r="J20" s="268"/>
      <c r="K20" s="269"/>
    </row>
    <row r="21" spans="1:11" ht="12.75" customHeight="1">
      <c r="A21" s="310"/>
      <c r="B21" s="261" t="str">
        <f>IF('General Information'!E57=0,"",'General Information'!E57)</f>
        <v/>
      </c>
      <c r="C21" s="262"/>
      <c r="D21" s="261" t="str">
        <f>IF('General Information'!G57=0,"",'General Information'!G57)</f>
        <v/>
      </c>
      <c r="E21" s="262"/>
      <c r="F21" s="261" t="str">
        <f>IF('General Information'!I57=0,"",'General Information'!I57)</f>
        <v/>
      </c>
      <c r="G21" s="262"/>
      <c r="H21" s="261" t="str">
        <f>IF('General Information'!K57=0,"",'General Information'!K57)</f>
        <v/>
      </c>
      <c r="I21" s="262"/>
      <c r="J21" s="270"/>
      <c r="K21" s="271"/>
    </row>
    <row r="22" spans="1:11" ht="12.75" customHeight="1">
      <c r="A22" s="310"/>
      <c r="B22" s="261" t="str">
        <f>IF('General Information'!E58=0,"",'General Information'!E58)</f>
        <v/>
      </c>
      <c r="C22" s="262"/>
      <c r="D22" s="261" t="str">
        <f>IF('General Information'!G58=0,"",'General Information'!G58)</f>
        <v/>
      </c>
      <c r="E22" s="262"/>
      <c r="F22" s="261" t="str">
        <f>IF('General Information'!I58=0,"",'General Information'!I58)</f>
        <v/>
      </c>
      <c r="G22" s="262"/>
      <c r="H22" s="261" t="str">
        <f>IF('General Information'!K58=0,"",'General Information'!K58)</f>
        <v/>
      </c>
      <c r="I22" s="262"/>
      <c r="J22" s="270"/>
      <c r="K22" s="271"/>
    </row>
    <row r="23" spans="1:11" ht="12.75" customHeight="1">
      <c r="A23" s="311"/>
      <c r="B23" s="261" t="str">
        <f>IF('General Information'!E59=0,"",'General Information'!E59)</f>
        <v/>
      </c>
      <c r="C23" s="262"/>
      <c r="D23" s="261" t="str">
        <f>IF('General Information'!G59=0,"",'General Information'!G59)</f>
        <v/>
      </c>
      <c r="E23" s="262"/>
      <c r="F23" s="261" t="str">
        <f>IF('General Information'!I59=0,"",'General Information'!I59)</f>
        <v/>
      </c>
      <c r="G23" s="262"/>
      <c r="H23" s="261" t="str">
        <f>IF('General Information'!K59=0,"",'General Information'!K59)</f>
        <v/>
      </c>
      <c r="I23" s="262"/>
      <c r="J23" s="272"/>
      <c r="K23" s="273"/>
    </row>
    <row r="24" spans="1:11">
      <c r="A24" s="49"/>
      <c r="B24" s="300" t="s">
        <v>254</v>
      </c>
      <c r="C24" s="301"/>
      <c r="D24" s="301"/>
      <c r="E24" s="301"/>
      <c r="F24" s="301"/>
      <c r="G24" s="301"/>
      <c r="H24" s="301"/>
      <c r="I24" s="301"/>
      <c r="J24" s="301"/>
      <c r="K24" s="302"/>
    </row>
    <row r="25" spans="1:11" ht="12.75" customHeight="1">
      <c r="A25" s="309" t="s">
        <v>177</v>
      </c>
      <c r="B25" s="274" t="s">
        <v>260</v>
      </c>
      <c r="C25" s="274"/>
      <c r="D25" s="274" t="s">
        <v>256</v>
      </c>
      <c r="E25" s="274"/>
      <c r="F25" s="274" t="s">
        <v>257</v>
      </c>
      <c r="G25" s="274"/>
      <c r="H25" s="266" t="s">
        <v>258</v>
      </c>
      <c r="I25" s="267"/>
      <c r="J25" s="275" t="s">
        <v>259</v>
      </c>
      <c r="K25" s="275"/>
    </row>
    <row r="26" spans="1:11" ht="12.75" customHeight="1">
      <c r="A26" s="310"/>
      <c r="B26" s="261" t="str">
        <f>IF('General Information'!E61=0,"",'General Information'!E61)</f>
        <v/>
      </c>
      <c r="C26" s="262"/>
      <c r="D26" s="261" t="str">
        <f>IF('General Information'!G61=0,"",'General Information'!G61)</f>
        <v/>
      </c>
      <c r="E26" s="262"/>
      <c r="F26" s="261" t="str">
        <f>IF('General Information'!I61=0,"",'General Information'!I61)</f>
        <v/>
      </c>
      <c r="G26" s="262"/>
      <c r="H26" s="261" t="str">
        <f>IF('General Information'!K61=0,"",'General Information'!K61)</f>
        <v/>
      </c>
      <c r="I26" s="262"/>
      <c r="J26" s="261" t="str">
        <f>IF('General Information'!M61=0,"",'General Information'!M61)</f>
        <v/>
      </c>
      <c r="K26" s="262"/>
    </row>
    <row r="27" spans="1:11" ht="12.75" customHeight="1">
      <c r="A27" s="310"/>
      <c r="B27" s="261" t="str">
        <f>IF('General Information'!E62=0,"",'General Information'!E62)</f>
        <v/>
      </c>
      <c r="C27" s="262"/>
      <c r="D27" s="261" t="str">
        <f>IF('General Information'!G62=0,"",'General Information'!G62)</f>
        <v/>
      </c>
      <c r="E27" s="262"/>
      <c r="F27" s="261" t="str">
        <f>IF('General Information'!I62=0,"",'General Information'!I62)</f>
        <v/>
      </c>
      <c r="G27" s="262"/>
      <c r="H27" s="261" t="str">
        <f>IF('General Information'!K62=0,"",'General Information'!K62)</f>
        <v/>
      </c>
      <c r="I27" s="262"/>
      <c r="J27" s="261" t="str">
        <f>IF('General Information'!M62=0,"",'General Information'!M62)</f>
        <v/>
      </c>
      <c r="K27" s="262"/>
    </row>
    <row r="28" spans="1:11" ht="12.75" customHeight="1">
      <c r="A28" s="310"/>
      <c r="B28" s="261" t="str">
        <f>IF('General Information'!E63=0,"",'General Information'!E63)</f>
        <v/>
      </c>
      <c r="C28" s="262"/>
      <c r="D28" s="261" t="str">
        <f>IF('General Information'!G63=0,"",'General Information'!G63)</f>
        <v/>
      </c>
      <c r="E28" s="262"/>
      <c r="F28" s="261" t="str">
        <f>IF('General Information'!I63=0,"",'General Information'!I63)</f>
        <v/>
      </c>
      <c r="G28" s="262"/>
      <c r="H28" s="261" t="str">
        <f>IF('General Information'!K63=0,"",'General Information'!K63)</f>
        <v/>
      </c>
      <c r="I28" s="262"/>
      <c r="J28" s="261" t="str">
        <f>IF('General Information'!M63=0,"",'General Information'!M63)</f>
        <v/>
      </c>
      <c r="K28" s="262"/>
    </row>
    <row r="29" spans="1:11" ht="12.75" customHeight="1">
      <c r="A29" s="311"/>
      <c r="B29" s="261" t="str">
        <f>IF('General Information'!E64=0,"",'General Information'!E64)</f>
        <v/>
      </c>
      <c r="C29" s="262"/>
      <c r="D29" s="261" t="str">
        <f>IF('General Information'!G64=0,"",'General Information'!G64)</f>
        <v/>
      </c>
      <c r="E29" s="262"/>
      <c r="F29" s="261" t="str">
        <f>IF('General Information'!I64=0,"",'General Information'!I64)</f>
        <v/>
      </c>
      <c r="G29" s="262"/>
      <c r="H29" s="261" t="str">
        <f>IF('General Information'!K64=0,"",'General Information'!K64)</f>
        <v/>
      </c>
      <c r="I29" s="262"/>
      <c r="J29" s="261" t="str">
        <f>IF('General Information'!M64=0,"",'General Information'!M64)</f>
        <v/>
      </c>
      <c r="K29" s="262"/>
    </row>
    <row r="30" spans="1:11">
      <c r="A30" s="50"/>
      <c r="B30" s="312" t="s">
        <v>178</v>
      </c>
      <c r="C30" s="312"/>
      <c r="D30" s="312"/>
      <c r="E30" s="312"/>
      <c r="F30" s="312"/>
      <c r="G30" s="312"/>
      <c r="H30" s="312"/>
      <c r="I30" s="312"/>
      <c r="J30" s="312"/>
      <c r="K30" s="312"/>
    </row>
    <row r="31" spans="1:11">
      <c r="A31" s="285" t="s">
        <v>179</v>
      </c>
      <c r="B31" s="313" t="s">
        <v>180</v>
      </c>
      <c r="C31" s="313"/>
      <c r="D31" s="313"/>
      <c r="E31" s="313"/>
      <c r="F31" s="313"/>
      <c r="G31" s="289" t="str">
        <f>IF('General Information'!H66=0,"",'General Information'!H66)</f>
        <v/>
      </c>
      <c r="H31" s="289"/>
      <c r="I31" s="289"/>
      <c r="J31" s="289"/>
      <c r="K31" s="289"/>
    </row>
    <row r="32" spans="1:11">
      <c r="A32" s="285"/>
      <c r="B32" s="313" t="s">
        <v>261</v>
      </c>
      <c r="C32" s="313"/>
      <c r="D32" s="313"/>
      <c r="E32" s="313"/>
      <c r="F32" s="313"/>
      <c r="G32" s="289" t="str">
        <f>IF('General Information'!H67=0,"",'General Information'!H67)</f>
        <v/>
      </c>
      <c r="H32" s="289"/>
      <c r="I32" s="289"/>
      <c r="J32" s="289"/>
      <c r="K32" s="289"/>
    </row>
    <row r="33" spans="1:26">
      <c r="A33" s="50"/>
      <c r="B33" s="312" t="s">
        <v>181</v>
      </c>
      <c r="C33" s="312"/>
      <c r="D33" s="312"/>
      <c r="E33" s="312"/>
      <c r="F33" s="312"/>
      <c r="G33" s="312"/>
      <c r="H33" s="312"/>
      <c r="I33" s="312"/>
      <c r="J33" s="312"/>
      <c r="K33" s="312"/>
    </row>
    <row r="34" spans="1:26" ht="38.25" customHeight="1">
      <c r="A34" s="47" t="s">
        <v>182</v>
      </c>
      <c r="B34" s="285" t="s">
        <v>183</v>
      </c>
      <c r="C34" s="285"/>
      <c r="D34" s="285"/>
      <c r="E34" s="285"/>
      <c r="F34" s="285"/>
      <c r="G34" s="289">
        <f>IF('General Information'!E68="","",'General Information'!E68)</f>
        <v>300</v>
      </c>
      <c r="H34" s="289"/>
      <c r="I34" s="289"/>
      <c r="J34" s="289"/>
      <c r="K34" s="289"/>
      <c r="Z34" s="23"/>
    </row>
    <row r="35" spans="1:26">
      <c r="A35" s="50"/>
      <c r="B35" s="312" t="s">
        <v>184</v>
      </c>
      <c r="C35" s="312"/>
      <c r="D35" s="312"/>
      <c r="E35" s="312"/>
      <c r="F35" s="312"/>
      <c r="G35" s="312"/>
      <c r="H35" s="312"/>
      <c r="I35" s="312"/>
      <c r="J35" s="312"/>
      <c r="K35" s="312"/>
    </row>
    <row r="36" spans="1:26" ht="42.75" customHeight="1">
      <c r="A36" s="285" t="s">
        <v>185</v>
      </c>
      <c r="B36" s="314" t="s">
        <v>186</v>
      </c>
      <c r="C36" s="314"/>
      <c r="D36" s="315" t="s">
        <v>187</v>
      </c>
      <c r="E36" s="316"/>
      <c r="F36" s="316"/>
      <c r="G36" s="316"/>
      <c r="H36" s="316"/>
      <c r="I36" s="316"/>
      <c r="J36" s="316"/>
      <c r="K36" s="317"/>
    </row>
    <row r="37" spans="1:26" ht="25.5" customHeight="1">
      <c r="A37" s="285"/>
      <c r="B37" s="314" t="s">
        <v>176</v>
      </c>
      <c r="C37" s="314"/>
      <c r="D37" s="285" t="s">
        <v>188</v>
      </c>
      <c r="E37" s="285"/>
      <c r="F37" s="285"/>
      <c r="G37" s="285"/>
      <c r="H37" s="285"/>
      <c r="I37" s="285"/>
      <c r="J37" s="285"/>
      <c r="K37" s="285"/>
    </row>
    <row r="38" spans="1:26" ht="25.5" customHeight="1">
      <c r="A38" s="285"/>
      <c r="B38" s="314" t="s">
        <v>177</v>
      </c>
      <c r="C38" s="314"/>
      <c r="D38" s="285" t="s">
        <v>189</v>
      </c>
      <c r="E38" s="285"/>
      <c r="F38" s="285"/>
      <c r="G38" s="285"/>
      <c r="H38" s="285"/>
      <c r="I38" s="285"/>
      <c r="J38" s="285"/>
      <c r="K38" s="285"/>
    </row>
    <row r="39" spans="1:26" ht="25.5" customHeight="1">
      <c r="A39" s="285"/>
      <c r="B39" s="314" t="s">
        <v>190</v>
      </c>
      <c r="C39" s="314"/>
      <c r="D39" s="285" t="s">
        <v>191</v>
      </c>
      <c r="E39" s="285"/>
      <c r="F39" s="285"/>
      <c r="G39" s="285"/>
      <c r="H39" s="285"/>
      <c r="I39" s="285"/>
      <c r="J39" s="285"/>
      <c r="K39" s="285"/>
    </row>
    <row r="40" spans="1:26" ht="52.5" customHeight="1">
      <c r="A40" s="276" t="s">
        <v>229</v>
      </c>
      <c r="B40" s="277"/>
      <c r="C40" s="277"/>
      <c r="D40" s="277"/>
      <c r="E40" s="277"/>
      <c r="F40" s="277"/>
      <c r="G40" s="277"/>
      <c r="H40" s="277"/>
      <c r="I40" s="277"/>
      <c r="J40" s="277"/>
      <c r="K40" s="277"/>
    </row>
    <row r="41" spans="1:26">
      <c r="A41" s="50"/>
      <c r="B41" s="312" t="s">
        <v>192</v>
      </c>
      <c r="C41" s="312"/>
      <c r="D41" s="312"/>
      <c r="E41" s="312"/>
      <c r="F41" s="312"/>
      <c r="G41" s="312"/>
      <c r="H41" s="312"/>
      <c r="I41" s="312"/>
      <c r="J41" s="312"/>
      <c r="K41" s="312"/>
    </row>
    <row r="42" spans="1:26">
      <c r="A42" s="51" t="s">
        <v>193</v>
      </c>
      <c r="B42" s="313" t="s">
        <v>194</v>
      </c>
      <c r="C42" s="313"/>
      <c r="D42" s="313"/>
      <c r="E42" s="313"/>
      <c r="F42" s="313"/>
      <c r="G42" s="313"/>
      <c r="H42" s="313"/>
      <c r="I42" s="313"/>
      <c r="J42" s="313"/>
      <c r="K42" s="313"/>
    </row>
    <row r="43" spans="1:26">
      <c r="A43" s="50"/>
      <c r="B43" s="312" t="s">
        <v>195</v>
      </c>
      <c r="C43" s="312"/>
      <c r="D43" s="312"/>
      <c r="E43" s="312"/>
      <c r="F43" s="312"/>
      <c r="G43" s="312"/>
      <c r="H43" s="312"/>
      <c r="I43" s="312"/>
      <c r="J43" s="312"/>
      <c r="K43" s="312"/>
    </row>
    <row r="44" spans="1:26" ht="57.75" customHeight="1">
      <c r="A44" s="47" t="s">
        <v>196</v>
      </c>
      <c r="B44" s="285" t="s">
        <v>197</v>
      </c>
      <c r="C44" s="285"/>
      <c r="D44" s="285"/>
      <c r="E44" s="285"/>
      <c r="F44" s="285"/>
      <c r="G44" s="285"/>
      <c r="H44" s="285"/>
      <c r="I44" s="285"/>
      <c r="J44" s="285"/>
      <c r="K44" s="285"/>
    </row>
    <row r="45" spans="1:26" ht="25.5" customHeight="1">
      <c r="A45" s="52"/>
      <c r="B45" s="318" t="s">
        <v>198</v>
      </c>
      <c r="C45" s="319"/>
      <c r="D45" s="319"/>
      <c r="E45" s="319"/>
      <c r="F45" s="319"/>
      <c r="G45" s="319"/>
      <c r="H45" s="319"/>
      <c r="I45" s="319"/>
      <c r="J45" s="319"/>
      <c r="K45" s="319"/>
    </row>
    <row r="46" spans="1:26" ht="25.5" customHeight="1">
      <c r="A46" s="47" t="s">
        <v>199</v>
      </c>
      <c r="B46" s="285" t="s">
        <v>200</v>
      </c>
      <c r="C46" s="285"/>
      <c r="D46" s="285"/>
      <c r="E46" s="285"/>
      <c r="F46" s="285"/>
      <c r="G46" s="285"/>
      <c r="H46" s="285"/>
      <c r="I46" s="285"/>
      <c r="J46" s="285"/>
      <c r="K46" s="285"/>
    </row>
    <row r="47" spans="1:26" s="3" customFormat="1" ht="25.5" customHeight="1">
      <c r="A47" s="52"/>
      <c r="B47" s="320" t="s">
        <v>201</v>
      </c>
      <c r="C47" s="320"/>
      <c r="D47" s="320"/>
      <c r="E47" s="320"/>
      <c r="F47" s="320"/>
      <c r="G47" s="320"/>
      <c r="H47" s="320"/>
      <c r="I47" s="320"/>
      <c r="J47" s="320"/>
      <c r="K47" s="320"/>
    </row>
    <row r="48" spans="1:26">
      <c r="A48" s="47" t="s">
        <v>202</v>
      </c>
      <c r="B48" s="321" t="s">
        <v>203</v>
      </c>
      <c r="C48" s="321"/>
      <c r="D48" s="321"/>
      <c r="E48" s="321"/>
      <c r="F48" s="321"/>
      <c r="G48" s="321"/>
      <c r="H48" s="321"/>
      <c r="I48" s="321"/>
      <c r="J48" s="321"/>
      <c r="K48" s="321"/>
    </row>
    <row r="49" spans="1:11" ht="25.5" customHeight="1">
      <c r="A49" s="53"/>
      <c r="B49" s="325" t="s">
        <v>204</v>
      </c>
      <c r="C49" s="325"/>
      <c r="D49" s="325"/>
      <c r="E49" s="325"/>
      <c r="F49" s="325"/>
      <c r="G49" s="325"/>
      <c r="H49" s="325"/>
      <c r="I49" s="325"/>
      <c r="J49" s="325"/>
      <c r="K49" s="325"/>
    </row>
    <row r="50" spans="1:11">
      <c r="A50" s="47" t="s">
        <v>205</v>
      </c>
      <c r="B50" s="321" t="s">
        <v>203</v>
      </c>
      <c r="C50" s="321"/>
      <c r="D50" s="321"/>
      <c r="E50" s="321"/>
      <c r="F50" s="321"/>
      <c r="G50" s="321"/>
      <c r="H50" s="321"/>
      <c r="I50" s="321"/>
      <c r="J50" s="321"/>
      <c r="K50" s="321"/>
    </row>
    <row r="51" spans="1:11">
      <c r="A51" s="54"/>
      <c r="B51" s="312" t="s">
        <v>206</v>
      </c>
      <c r="C51" s="312"/>
      <c r="D51" s="312"/>
      <c r="E51" s="312"/>
      <c r="F51" s="312"/>
      <c r="G51" s="312"/>
      <c r="H51" s="312"/>
      <c r="I51" s="312"/>
      <c r="J51" s="312"/>
      <c r="K51" s="312"/>
    </row>
    <row r="52" spans="1:11">
      <c r="A52" s="47" t="s">
        <v>207</v>
      </c>
      <c r="B52" s="321" t="s">
        <v>208</v>
      </c>
      <c r="C52" s="321"/>
      <c r="D52" s="321"/>
      <c r="E52" s="321"/>
      <c r="F52" s="321"/>
      <c r="G52" s="321"/>
      <c r="H52" s="321"/>
      <c r="I52" s="321"/>
      <c r="J52" s="321"/>
      <c r="K52" s="321"/>
    </row>
    <row r="53" spans="1:11">
      <c r="A53" s="50"/>
      <c r="B53" s="312" t="s">
        <v>209</v>
      </c>
      <c r="C53" s="312"/>
      <c r="D53" s="312"/>
      <c r="E53" s="312"/>
      <c r="F53" s="312"/>
      <c r="G53" s="312"/>
      <c r="H53" s="312"/>
      <c r="I53" s="312"/>
      <c r="J53" s="312"/>
      <c r="K53" s="312"/>
    </row>
    <row r="54" spans="1:11" ht="72.75" customHeight="1">
      <c r="A54" s="47" t="s">
        <v>210</v>
      </c>
      <c r="B54" s="326" t="s">
        <v>211</v>
      </c>
      <c r="C54" s="326"/>
      <c r="D54" s="326"/>
      <c r="E54" s="326"/>
      <c r="F54" s="326"/>
      <c r="G54" s="326"/>
      <c r="H54" s="326"/>
      <c r="I54" s="326"/>
      <c r="J54" s="326"/>
      <c r="K54" s="326"/>
    </row>
    <row r="55" spans="1:11">
      <c r="A55" s="55"/>
      <c r="B55" s="320" t="s">
        <v>212</v>
      </c>
      <c r="C55" s="320"/>
      <c r="D55" s="320"/>
      <c r="E55" s="320"/>
      <c r="F55" s="320"/>
      <c r="G55" s="320"/>
      <c r="H55" s="320"/>
      <c r="I55" s="320"/>
      <c r="J55" s="320"/>
      <c r="K55" s="320"/>
    </row>
    <row r="56" spans="1:11">
      <c r="A56" s="47" t="s">
        <v>213</v>
      </c>
      <c r="B56" s="285" t="s">
        <v>214</v>
      </c>
      <c r="C56" s="285"/>
      <c r="D56" s="285"/>
      <c r="E56" s="285"/>
      <c r="F56" s="285"/>
      <c r="G56" s="285"/>
      <c r="H56" s="285"/>
      <c r="I56" s="285"/>
      <c r="J56" s="285"/>
      <c r="K56" s="285"/>
    </row>
    <row r="57" spans="1:11">
      <c r="A57" s="55"/>
      <c r="B57" s="320" t="s">
        <v>215</v>
      </c>
      <c r="C57" s="320"/>
      <c r="D57" s="320"/>
      <c r="E57" s="320"/>
      <c r="F57" s="320"/>
      <c r="G57" s="320"/>
      <c r="H57" s="320"/>
      <c r="I57" s="320"/>
      <c r="J57" s="320"/>
      <c r="K57" s="320"/>
    </row>
    <row r="58" spans="1:11">
      <c r="A58" s="309" t="s">
        <v>216</v>
      </c>
      <c r="B58" s="322" t="s">
        <v>217</v>
      </c>
      <c r="C58" s="323"/>
      <c r="D58" s="323"/>
      <c r="E58" s="323"/>
      <c r="F58" s="323"/>
      <c r="G58" s="323"/>
      <c r="H58" s="323"/>
      <c r="I58" s="323"/>
      <c r="J58" s="323"/>
      <c r="K58" s="324"/>
    </row>
    <row r="59" spans="1:11">
      <c r="A59" s="311"/>
      <c r="B59" s="289" t="str">
        <f>IF('General Information'!E70="","",'General Information'!E70)</f>
        <v>N/A</v>
      </c>
      <c r="C59" s="289"/>
      <c r="D59" s="289"/>
      <c r="E59" s="289"/>
      <c r="F59" s="289"/>
      <c r="G59" s="289"/>
      <c r="H59" s="289"/>
      <c r="I59" s="289"/>
      <c r="J59" s="289"/>
      <c r="K59" s="289"/>
    </row>
    <row r="60" spans="1:11" ht="63.75" customHeight="1">
      <c r="A60" s="55"/>
      <c r="B60" s="329" t="s">
        <v>218</v>
      </c>
      <c r="C60" s="330"/>
      <c r="D60" s="330"/>
      <c r="E60" s="330"/>
      <c r="F60" s="330"/>
      <c r="G60" s="330"/>
      <c r="H60" s="330"/>
      <c r="I60" s="330"/>
      <c r="J60" s="330"/>
      <c r="K60" s="331"/>
    </row>
    <row r="61" spans="1:11" ht="12.75" customHeight="1">
      <c r="A61" s="309" t="s">
        <v>219</v>
      </c>
      <c r="B61" s="320" t="s">
        <v>220</v>
      </c>
      <c r="C61" s="320"/>
      <c r="D61" s="320"/>
      <c r="E61" s="320"/>
      <c r="F61" s="314" t="s">
        <v>221</v>
      </c>
      <c r="G61" s="314"/>
      <c r="H61" s="314"/>
      <c r="I61" s="314"/>
      <c r="J61" s="314"/>
      <c r="K61" s="314"/>
    </row>
    <row r="62" spans="1:11" ht="12.75" customHeight="1">
      <c r="A62" s="310"/>
      <c r="B62" s="320" t="s">
        <v>222</v>
      </c>
      <c r="C62" s="320"/>
      <c r="D62" s="320"/>
      <c r="E62" s="320"/>
      <c r="F62" s="314" t="s">
        <v>223</v>
      </c>
      <c r="G62" s="314"/>
      <c r="H62" s="314"/>
      <c r="I62" s="314"/>
      <c r="J62" s="314"/>
      <c r="K62" s="314"/>
    </row>
    <row r="63" spans="1:11" ht="145.5" customHeight="1">
      <c r="A63" s="311"/>
      <c r="B63" s="315" t="s">
        <v>224</v>
      </c>
      <c r="C63" s="316"/>
      <c r="D63" s="316"/>
      <c r="E63" s="316"/>
      <c r="F63" s="316"/>
      <c r="G63" s="316"/>
      <c r="H63" s="316"/>
      <c r="I63" s="316"/>
      <c r="J63" s="316"/>
      <c r="K63" s="317"/>
    </row>
    <row r="64" spans="1:11" ht="25.5" customHeight="1">
      <c r="A64" s="56" t="s">
        <v>225</v>
      </c>
      <c r="B64" s="327" t="s">
        <v>226</v>
      </c>
      <c r="C64" s="327"/>
      <c r="D64" s="327"/>
      <c r="E64" s="327"/>
      <c r="F64" s="327"/>
      <c r="G64" s="327"/>
      <c r="H64" s="327"/>
      <c r="I64" s="327"/>
      <c r="J64" s="327"/>
      <c r="K64" s="327"/>
    </row>
    <row r="65" spans="1:15">
      <c r="A65" s="285">
        <v>7.2</v>
      </c>
      <c r="B65" s="290" t="s">
        <v>227</v>
      </c>
      <c r="C65" s="290"/>
      <c r="D65" s="290"/>
      <c r="E65" s="290"/>
      <c r="F65" s="290"/>
      <c r="G65" s="290"/>
      <c r="H65" s="290"/>
      <c r="I65" s="290"/>
      <c r="J65" s="290"/>
      <c r="K65" s="290"/>
      <c r="L65" s="263" t="s">
        <v>228</v>
      </c>
      <c r="M65" s="263"/>
      <c r="N65" s="263"/>
      <c r="O65" s="263"/>
    </row>
    <row r="66" spans="1:15">
      <c r="A66" s="285"/>
      <c r="B66" s="289" t="str">
        <f>IF(OR(L66="Yes",M66="Yes",N66="Yes",O66="Yes"),"Yes",IF(OR(L66="No",M66="No",N66="No",O66="No"),"No",""))</f>
        <v>Yes</v>
      </c>
      <c r="C66" s="289"/>
      <c r="D66" s="289"/>
      <c r="E66" s="289"/>
      <c r="F66" s="289"/>
      <c r="G66" s="289"/>
      <c r="H66" s="289"/>
      <c r="I66" s="289"/>
      <c r="J66" s="289"/>
      <c r="K66" s="289"/>
      <c r="L66" s="45" t="str">
        <f>IF('ErP Lot 3 NB Test Report'!C50="Select","",IF('ErP Lot 3 NB Test Report'!C50="Yes","Yes","No"))</f>
        <v>Yes</v>
      </c>
      <c r="M66" s="45" t="str">
        <f>IF('ErP Lot 3 NB Test Report'!E50="Select","",IF('ErP Lot 3 NB Test Report'!E50="Yes","Yes","No"))</f>
        <v/>
      </c>
      <c r="N66" s="45" t="str">
        <f>IF('ErP Lot 3 NB Test Report'!G50="Select","",IF('ErP Lot 3 NB Test Report'!G50="Yes","Yes","No"))</f>
        <v/>
      </c>
      <c r="O66" s="65"/>
    </row>
    <row r="67" spans="1:15">
      <c r="A67" s="285"/>
      <c r="B67" s="328" t="str">
        <f>IF(B66="","",IF(B66="Yes","The battery[ies] in this product cannot be easily replaced by users themselves.","N/A"))</f>
        <v>The battery[ies] in this product cannot be easily replaced by users themselves.</v>
      </c>
      <c r="C67" s="328"/>
      <c r="D67" s="328"/>
      <c r="E67" s="328"/>
      <c r="F67" s="328"/>
      <c r="G67" s="328"/>
      <c r="H67" s="328"/>
      <c r="I67" s="328"/>
      <c r="J67" s="328"/>
      <c r="K67" s="328"/>
    </row>
  </sheetData>
  <sheetProtection password="F33E" sheet="1" objects="1" scenarios="1" formatCells="0" selectLockedCells="1"/>
  <mergeCells count="152">
    <mergeCell ref="B64:K64"/>
    <mergeCell ref="A65:A67"/>
    <mergeCell ref="B65:K65"/>
    <mergeCell ref="B66:K66"/>
    <mergeCell ref="B67:K67"/>
    <mergeCell ref="B60:K60"/>
    <mergeCell ref="A61:A63"/>
    <mergeCell ref="B61:E61"/>
    <mergeCell ref="F61:K61"/>
    <mergeCell ref="B62:E62"/>
    <mergeCell ref="F62:K62"/>
    <mergeCell ref="B63:K63"/>
    <mergeCell ref="B55:K55"/>
    <mergeCell ref="B56:K56"/>
    <mergeCell ref="B57:K57"/>
    <mergeCell ref="A58:A59"/>
    <mergeCell ref="B58:K58"/>
    <mergeCell ref="B59:K59"/>
    <mergeCell ref="B49:K49"/>
    <mergeCell ref="B50:K50"/>
    <mergeCell ref="B51:K51"/>
    <mergeCell ref="B52:K52"/>
    <mergeCell ref="B53:K53"/>
    <mergeCell ref="B54:K54"/>
    <mergeCell ref="B43:K43"/>
    <mergeCell ref="B44:K44"/>
    <mergeCell ref="B45:K45"/>
    <mergeCell ref="B46:K46"/>
    <mergeCell ref="B47:K47"/>
    <mergeCell ref="B48:K48"/>
    <mergeCell ref="D38:K38"/>
    <mergeCell ref="B39:C39"/>
    <mergeCell ref="D39:K39"/>
    <mergeCell ref="A40:K40"/>
    <mergeCell ref="B41:K41"/>
    <mergeCell ref="B42:K42"/>
    <mergeCell ref="B33:K33"/>
    <mergeCell ref="B34:F34"/>
    <mergeCell ref="G34:K34"/>
    <mergeCell ref="B35:K35"/>
    <mergeCell ref="A36:A39"/>
    <mergeCell ref="B36:C36"/>
    <mergeCell ref="D36:K36"/>
    <mergeCell ref="B37:C37"/>
    <mergeCell ref="D37:K37"/>
    <mergeCell ref="B38:C38"/>
    <mergeCell ref="A20:A23"/>
    <mergeCell ref="B30:K30"/>
    <mergeCell ref="A31:A32"/>
    <mergeCell ref="B31:F31"/>
    <mergeCell ref="G31:K31"/>
    <mergeCell ref="B32:F32"/>
    <mergeCell ref="G32:K32"/>
    <mergeCell ref="B24:K24"/>
    <mergeCell ref="A25:A29"/>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29:C29"/>
    <mergeCell ref="L15:O15"/>
    <mergeCell ref="B18:C18"/>
    <mergeCell ref="D18:E18"/>
    <mergeCell ref="F18:G18"/>
    <mergeCell ref="H18:I18"/>
    <mergeCell ref="B19:K19"/>
    <mergeCell ref="B16:C16"/>
    <mergeCell ref="D16:E16"/>
    <mergeCell ref="F16:G16"/>
    <mergeCell ref="H16:I16"/>
    <mergeCell ref="B17:C17"/>
    <mergeCell ref="D17:E17"/>
    <mergeCell ref="F17:G17"/>
    <mergeCell ref="H17:I17"/>
    <mergeCell ref="J13:K18"/>
    <mergeCell ref="D7:K7"/>
    <mergeCell ref="B12:F12"/>
    <mergeCell ref="B8:C8"/>
    <mergeCell ref="D8:K8"/>
    <mergeCell ref="B9:C9"/>
    <mergeCell ref="D9:K9"/>
    <mergeCell ref="B15:C15"/>
    <mergeCell ref="D15:E15"/>
    <mergeCell ref="F15:G15"/>
    <mergeCell ref="H15:I15"/>
    <mergeCell ref="J10:K12"/>
    <mergeCell ref="B13:C13"/>
    <mergeCell ref="D13:E13"/>
    <mergeCell ref="F13:G13"/>
    <mergeCell ref="H13:I13"/>
    <mergeCell ref="B14:C14"/>
    <mergeCell ref="D14:E14"/>
    <mergeCell ref="F14:G14"/>
    <mergeCell ref="H14:I14"/>
    <mergeCell ref="B25:C25"/>
    <mergeCell ref="D25:E25"/>
    <mergeCell ref="F25:G25"/>
    <mergeCell ref="H25:I25"/>
    <mergeCell ref="J25:K25"/>
    <mergeCell ref="B26:C26"/>
    <mergeCell ref="A1:K1"/>
    <mergeCell ref="F2:H2"/>
    <mergeCell ref="I2:K2"/>
    <mergeCell ref="A4:A5"/>
    <mergeCell ref="B4:C4"/>
    <mergeCell ref="D4:K4"/>
    <mergeCell ref="B5:C5"/>
    <mergeCell ref="D5:E5"/>
    <mergeCell ref="F5:G5"/>
    <mergeCell ref="H5:I5"/>
    <mergeCell ref="A10:A11"/>
    <mergeCell ref="B10:F10"/>
    <mergeCell ref="B11:F11"/>
    <mergeCell ref="J5:K5"/>
    <mergeCell ref="A6:A7"/>
    <mergeCell ref="B6:C6"/>
    <mergeCell ref="D6:K6"/>
    <mergeCell ref="B7:C7"/>
    <mergeCell ref="L5:O6"/>
    <mergeCell ref="D29:E29"/>
    <mergeCell ref="F29:G29"/>
    <mergeCell ref="H29:I29"/>
    <mergeCell ref="J29:K29"/>
    <mergeCell ref="L11:O11"/>
    <mergeCell ref="L65:O65"/>
    <mergeCell ref="B20:C20"/>
    <mergeCell ref="D20:E20"/>
    <mergeCell ref="F20:G20"/>
    <mergeCell ref="H20:I20"/>
    <mergeCell ref="J20:K23"/>
    <mergeCell ref="B21:C21"/>
    <mergeCell ref="D21:E21"/>
    <mergeCell ref="F21:G21"/>
    <mergeCell ref="H21:I21"/>
    <mergeCell ref="B22:C22"/>
    <mergeCell ref="D22:E22"/>
    <mergeCell ref="F22:G22"/>
    <mergeCell ref="H22:I22"/>
    <mergeCell ref="B23:C23"/>
    <mergeCell ref="D23:E23"/>
    <mergeCell ref="F23:G23"/>
    <mergeCell ref="H23:I23"/>
  </mergeCells>
  <phoneticPr fontId="3" type="noConversion"/>
  <pageMargins left="0.25" right="0.25" top="0.75" bottom="0.75" header="0.3" footer="0.3"/>
  <pageSetup paperSize="9" orientation="portrait" r:id="rId1"/>
  <ignoredErrors>
    <ignoredError sqref="M8:N8" formula="1"/>
    <ignoredError sqref="D13:I1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Cover Page</vt:lpstr>
      <vt:lpstr>Revision History</vt:lpstr>
      <vt:lpstr>General Information</vt:lpstr>
      <vt:lpstr>ErP Lot 3 NB Test Report</vt:lpstr>
      <vt:lpstr>ErP Lot 3 NB Declaration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1</cp:lastModifiedBy>
  <cp:lastPrinted>2014-08-19T03:25:38Z</cp:lastPrinted>
  <dcterms:created xsi:type="dcterms:W3CDTF">1996-10-14T23:33:28Z</dcterms:created>
  <dcterms:modified xsi:type="dcterms:W3CDTF">2014-12-18T06:42:40Z</dcterms:modified>
</cp:coreProperties>
</file>